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995" windowHeight="5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<sst xmlns="http://schemas.openxmlformats.org/spreadsheetml/2006/main" count="9" uniqueCount="5">
  <si>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FABRICANTE</t>
  </si>
  <si>
    <t>MODELO</t>
  </si>
  <si>
    <t>Bueno, este es el primer quizz en excel que hago, asi que disculpen los posibles fallos que puedan haber. Para resolverlo solo hay que tener en cuenta dos cosas: no se pondrá la serie del avion en cuestion, solo el modelo (por ejemplo boeing 747, no boeing 747-400) y por otra parte, saber que si un avion es mas conocido por un nombre que por un numero, se usara el nombre comun.</t>
  </si>
  <si>
    <t>PORCENTAJE DE ACIERTOS:</t>
  </si>
  <si>
    <t>por the snack en exclusiva para oink.elrellano.com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</si>
</sst>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62"/>
      <name val="Arial"/>
      <family val="0"/>
    </font>
    <font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9" fontId="2" fillId="2" borderId="0" xfId="0" applyNumberFormat="1" applyFont="1" applyFill="1" applyAlignment="1" applyProtection="1">
      <alignment horizontal="left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152400</xdr:rowOff>
    </xdr:from>
    <xdr:to>
      <xdr:col>1</xdr:col>
      <xdr:colOff>1314450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"/>
          <a:ext cx="2543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152400</xdr:rowOff>
    </xdr:from>
    <xdr:to>
      <xdr:col>1</xdr:col>
      <xdr:colOff>1323975</xdr:colOff>
      <xdr:row>98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35125"/>
          <a:ext cx="25527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9525</xdr:rowOff>
    </xdr:from>
    <xdr:to>
      <xdr:col>2</xdr:col>
      <xdr:colOff>0</xdr:colOff>
      <xdr:row>37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00550"/>
          <a:ext cx="2543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163</xdr:row>
      <xdr:rowOff>0</xdr:rowOff>
    </xdr:from>
    <xdr:to>
      <xdr:col>5</xdr:col>
      <xdr:colOff>9525</xdr:colOff>
      <xdr:row>173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6584275"/>
          <a:ext cx="252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57</xdr:row>
      <xdr:rowOff>0</xdr:rowOff>
    </xdr:from>
    <xdr:to>
      <xdr:col>7</xdr:col>
      <xdr:colOff>1276350</xdr:colOff>
      <xdr:row>67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9286875"/>
          <a:ext cx="25050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2</xdr:col>
      <xdr:colOff>0</xdr:colOff>
      <xdr:row>52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848475"/>
          <a:ext cx="2562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11</xdr:row>
      <xdr:rowOff>152400</xdr:rowOff>
    </xdr:from>
    <xdr:to>
      <xdr:col>7</xdr:col>
      <xdr:colOff>1266825</xdr:colOff>
      <xdr:row>22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1933575"/>
          <a:ext cx="25146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12</xdr:row>
      <xdr:rowOff>0</xdr:rowOff>
    </xdr:from>
    <xdr:to>
      <xdr:col>5</xdr:col>
      <xdr:colOff>9525</xdr:colOff>
      <xdr:row>22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1943100"/>
          <a:ext cx="2543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27</xdr:row>
      <xdr:rowOff>0</xdr:rowOff>
    </xdr:from>
    <xdr:to>
      <xdr:col>5</xdr:col>
      <xdr:colOff>0</xdr:colOff>
      <xdr:row>37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4391025"/>
          <a:ext cx="2533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57</xdr:row>
      <xdr:rowOff>0</xdr:rowOff>
    </xdr:from>
    <xdr:to>
      <xdr:col>1</xdr:col>
      <xdr:colOff>1323975</xdr:colOff>
      <xdr:row>67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9286875"/>
          <a:ext cx="2543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5</xdr:col>
      <xdr:colOff>0</xdr:colOff>
      <xdr:row>113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76550" y="16792575"/>
          <a:ext cx="2524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152400</xdr:rowOff>
    </xdr:from>
    <xdr:to>
      <xdr:col>5</xdr:col>
      <xdr:colOff>19050</xdr:colOff>
      <xdr:row>98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76550" y="14335125"/>
          <a:ext cx="2543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72</xdr:row>
      <xdr:rowOff>0</xdr:rowOff>
    </xdr:from>
    <xdr:to>
      <xdr:col>1</xdr:col>
      <xdr:colOff>1323975</xdr:colOff>
      <xdr:row>83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1734800"/>
          <a:ext cx="25431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152400</xdr:rowOff>
    </xdr:from>
    <xdr:to>
      <xdr:col>8</xdr:col>
      <xdr:colOff>0</xdr:colOff>
      <xdr:row>143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00" y="21678900"/>
          <a:ext cx="2543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72</xdr:row>
      <xdr:rowOff>9525</xdr:rowOff>
    </xdr:from>
    <xdr:to>
      <xdr:col>8</xdr:col>
      <xdr:colOff>9525</xdr:colOff>
      <xdr:row>83</xdr:row>
      <xdr:rowOff>66675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24525" y="11744325"/>
          <a:ext cx="2543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152400</xdr:rowOff>
    </xdr:from>
    <xdr:to>
      <xdr:col>7</xdr:col>
      <xdr:colOff>1276350</xdr:colOff>
      <xdr:row>37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00" y="4381500"/>
          <a:ext cx="2533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1257300</xdr:colOff>
      <xdr:row>52</xdr:row>
      <xdr:rowOff>66675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76550" y="6838950"/>
          <a:ext cx="25146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0</xdr:colOff>
      <xdr:row>113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00" y="16792575"/>
          <a:ext cx="2543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102</xdr:row>
      <xdr:rowOff>152400</xdr:rowOff>
    </xdr:from>
    <xdr:to>
      <xdr:col>2</xdr:col>
      <xdr:colOff>9525</xdr:colOff>
      <xdr:row>113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16783050"/>
          <a:ext cx="2543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5</xdr:col>
      <xdr:colOff>19050</xdr:colOff>
      <xdr:row>67</xdr:row>
      <xdr:rowOff>66675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76550" y="9286875"/>
          <a:ext cx="2543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0</xdr:colOff>
      <xdr:row>98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15000" y="14344650"/>
          <a:ext cx="2543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152400</xdr:rowOff>
    </xdr:from>
    <xdr:to>
      <xdr:col>5</xdr:col>
      <xdr:colOff>19050</xdr:colOff>
      <xdr:row>83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76550" y="11725275"/>
          <a:ext cx="2543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118</xdr:row>
      <xdr:rowOff>0</xdr:rowOff>
    </xdr:from>
    <xdr:to>
      <xdr:col>5</xdr:col>
      <xdr:colOff>9525</xdr:colOff>
      <xdr:row>128</xdr:row>
      <xdr:rowOff>85725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67025" y="19240500"/>
          <a:ext cx="2543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118</xdr:row>
      <xdr:rowOff>9525</xdr:rowOff>
    </xdr:from>
    <xdr:to>
      <xdr:col>8</xdr:col>
      <xdr:colOff>0</xdr:colOff>
      <xdr:row>128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00" y="19250025"/>
          <a:ext cx="2543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5</xdr:col>
      <xdr:colOff>19050</xdr:colOff>
      <xdr:row>158</xdr:row>
      <xdr:rowOff>66675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76550" y="24136350"/>
          <a:ext cx="2543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133</xdr:row>
      <xdr:rowOff>9525</xdr:rowOff>
    </xdr:from>
    <xdr:to>
      <xdr:col>5</xdr:col>
      <xdr:colOff>28575</xdr:colOff>
      <xdr:row>143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1697950"/>
          <a:ext cx="2543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</xdr:col>
      <xdr:colOff>1314450</xdr:colOff>
      <xdr:row>128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9240500"/>
          <a:ext cx="2543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148</xdr:row>
      <xdr:rowOff>0</xdr:rowOff>
    </xdr:from>
    <xdr:to>
      <xdr:col>2</xdr:col>
      <xdr:colOff>0</xdr:colOff>
      <xdr:row>158</xdr:row>
      <xdr:rowOff>57150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50" y="24136350"/>
          <a:ext cx="2543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</xdr:col>
      <xdr:colOff>1314450</xdr:colOff>
      <xdr:row>143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1688425"/>
          <a:ext cx="2543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8</xdr:col>
      <xdr:colOff>0</xdr:colOff>
      <xdr:row>52</xdr:row>
      <xdr:rowOff>123825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00" y="6838950"/>
          <a:ext cx="2543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0</xdr:colOff>
      <xdr:row>173</xdr:row>
      <xdr:rowOff>104775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00" y="26584275"/>
          <a:ext cx="2543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147</xdr:row>
      <xdr:rowOff>152400</xdr:rowOff>
    </xdr:from>
    <xdr:to>
      <xdr:col>8</xdr:col>
      <xdr:colOff>9525</xdr:colOff>
      <xdr:row>158</xdr:row>
      <xdr:rowOff>85725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05475" y="24126825"/>
          <a:ext cx="2562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1</xdr:col>
      <xdr:colOff>1314450</xdr:colOff>
      <xdr:row>173</xdr:row>
      <xdr:rowOff>85725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6584275"/>
          <a:ext cx="2543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178</xdr:row>
      <xdr:rowOff>9525</xdr:rowOff>
    </xdr:from>
    <xdr:to>
      <xdr:col>1</xdr:col>
      <xdr:colOff>1323975</xdr:colOff>
      <xdr:row>189</xdr:row>
      <xdr:rowOff>133350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29041725"/>
          <a:ext cx="2543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177</xdr:row>
      <xdr:rowOff>152400</xdr:rowOff>
    </xdr:from>
    <xdr:to>
      <xdr:col>5</xdr:col>
      <xdr:colOff>9525</xdr:colOff>
      <xdr:row>189</xdr:row>
      <xdr:rowOff>57150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67025" y="29022675"/>
          <a:ext cx="2543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0</xdr:row>
      <xdr:rowOff>114300</xdr:rowOff>
    </xdr:from>
    <xdr:to>
      <xdr:col>1</xdr:col>
      <xdr:colOff>704850</xdr:colOff>
      <xdr:row>6</xdr:row>
      <xdr:rowOff>57150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1975" y="11430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18.421875" style="1" customWidth="1"/>
    <col min="2" max="2" width="20.00390625" style="1" customWidth="1"/>
    <col min="3" max="3" width="4.7109375" style="1" customWidth="1"/>
    <col min="4" max="4" width="18.8515625" style="1" customWidth="1"/>
    <col min="5" max="5" width="19.00390625" style="1" customWidth="1"/>
    <col min="6" max="6" width="4.7109375" style="1" customWidth="1"/>
    <col min="7" max="7" width="18.8515625" style="1" customWidth="1"/>
    <col min="8" max="8" width="19.28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7"/>
      <c r="J1" s="7"/>
    </row>
    <row r="2" spans="1:10" ht="12.75">
      <c r="A2" s="6"/>
      <c r="B2" s="6"/>
      <c r="C2" s="18" t="s">
        <v>2</v>
      </c>
      <c r="D2" s="18"/>
      <c r="E2" s="18"/>
      <c r="F2" s="18"/>
      <c r="G2" s="18"/>
      <c r="H2" s="18"/>
      <c r="I2" s="7"/>
      <c r="J2" s="7"/>
    </row>
    <row r="3" spans="1:10" ht="12.75">
      <c r="A3" s="6"/>
      <c r="B3" s="6"/>
      <c r="C3" s="18"/>
      <c r="D3" s="18"/>
      <c r="E3" s="18"/>
      <c r="F3" s="18"/>
      <c r="G3" s="18"/>
      <c r="H3" s="18"/>
      <c r="I3" s="7"/>
      <c r="J3" s="7"/>
    </row>
    <row r="4" spans="1:10" ht="12.75">
      <c r="A4" s="6"/>
      <c r="B4" s="6"/>
      <c r="C4" s="18"/>
      <c r="D4" s="18"/>
      <c r="E4" s="18"/>
      <c r="F4" s="18"/>
      <c r="G4" s="18"/>
      <c r="H4" s="18"/>
      <c r="I4" s="7"/>
      <c r="J4" s="7"/>
    </row>
    <row r="5" spans="1:10" ht="12.75">
      <c r="A5" s="6"/>
      <c r="B5" s="6"/>
      <c r="C5" s="18"/>
      <c r="D5" s="18"/>
      <c r="E5" s="18"/>
      <c r="F5" s="18"/>
      <c r="G5" s="18"/>
      <c r="H5" s="18"/>
      <c r="I5" s="7"/>
      <c r="J5" s="7"/>
    </row>
    <row r="6" spans="1:10" ht="12.75">
      <c r="A6" s="6"/>
      <c r="B6" s="6"/>
      <c r="C6" s="4"/>
      <c r="D6" s="4"/>
      <c r="E6" s="4"/>
      <c r="F6" s="4"/>
      <c r="G6" s="4"/>
      <c r="H6" s="4"/>
      <c r="I6" s="7"/>
      <c r="J6" s="7"/>
    </row>
    <row r="7" spans="1:10" ht="12.75">
      <c r="A7" s="6"/>
      <c r="B7" s="6"/>
      <c r="C7" s="4"/>
      <c r="D7" s="4"/>
      <c r="E7" s="4"/>
      <c r="F7" s="4"/>
      <c r="G7" s="4"/>
      <c r="H7" s="4"/>
      <c r="I7" s="7"/>
      <c r="J7" s="7"/>
    </row>
    <row r="8" spans="1:10" ht="12.75" customHeight="1">
      <c r="A8" s="19" t="s">
        <v>4</v>
      </c>
      <c r="B8" s="19"/>
      <c r="C8" s="19"/>
      <c r="D8" s="16" t="s">
        <v>3</v>
      </c>
      <c r="E8" s="16"/>
      <c r="F8" s="16"/>
      <c r="G8" s="8">
        <f>SUM(I25:I192)/70</f>
        <v>0</v>
      </c>
      <c r="H8" s="5"/>
      <c r="I8" s="7"/>
      <c r="J8" s="7"/>
    </row>
    <row r="9" spans="1:10" ht="12.75">
      <c r="A9" s="6"/>
      <c r="B9" s="6"/>
      <c r="C9" s="6"/>
      <c r="D9" s="6"/>
      <c r="E9" s="6"/>
      <c r="F9" s="6"/>
      <c r="G9" s="6"/>
      <c r="H9" s="6"/>
      <c r="I9" s="7"/>
      <c r="J9" s="7"/>
    </row>
    <row r="10" spans="1:10" ht="12.75">
      <c r="A10" s="9" t="s">
        <v>0</v>
      </c>
      <c r="B10" s="9" t="s">
        <v>1</v>
      </c>
      <c r="C10" s="9"/>
      <c r="D10" s="9" t="s">
        <v>0</v>
      </c>
      <c r="E10" s="9" t="s">
        <v>1</v>
      </c>
      <c r="F10" s="9"/>
      <c r="G10" s="9" t="s">
        <v>0</v>
      </c>
      <c r="H10" s="9" t="s">
        <v>1</v>
      </c>
      <c r="I10" s="7"/>
      <c r="J10" s="7"/>
    </row>
    <row r="11" spans="1:10" ht="12.75">
      <c r="A11" s="6"/>
      <c r="B11" s="6"/>
      <c r="C11" s="6"/>
      <c r="D11" s="6"/>
      <c r="E11" s="6"/>
      <c r="F11" s="6"/>
      <c r="G11" s="6"/>
      <c r="H11" s="6"/>
      <c r="I11" s="7"/>
      <c r="J11" s="7"/>
    </row>
    <row r="12" spans="1:10" ht="12.75">
      <c r="A12" s="17">
        <v>1</v>
      </c>
      <c r="B12" s="17"/>
      <c r="C12" s="6"/>
      <c r="D12" s="17">
        <v>2</v>
      </c>
      <c r="E12" s="17"/>
      <c r="F12" s="6"/>
      <c r="G12" s="17">
        <v>3</v>
      </c>
      <c r="H12" s="17"/>
      <c r="I12" s="7"/>
      <c r="J12" s="7"/>
    </row>
    <row r="13" spans="1:10" ht="12.75">
      <c r="A13" s="6"/>
      <c r="B13" s="6"/>
      <c r="C13" s="6"/>
      <c r="D13" s="6"/>
      <c r="E13" s="6"/>
      <c r="F13" s="6"/>
      <c r="G13" s="6"/>
      <c r="H13" s="6"/>
      <c r="I13" s="7"/>
      <c r="J13" s="7"/>
    </row>
    <row r="14" spans="1:10" ht="12.75">
      <c r="A14" s="6"/>
      <c r="B14" s="6"/>
      <c r="C14" s="6"/>
      <c r="D14" s="6"/>
      <c r="E14" s="6"/>
      <c r="F14" s="6"/>
      <c r="G14" s="6"/>
      <c r="H14" s="6"/>
      <c r="I14" s="7"/>
      <c r="J14" s="7"/>
    </row>
    <row r="15" spans="1:10" ht="12.75">
      <c r="A15" s="6"/>
      <c r="B15" s="6"/>
      <c r="C15" s="6"/>
      <c r="D15" s="6"/>
      <c r="E15" s="6"/>
      <c r="F15" s="6"/>
      <c r="G15" s="6"/>
      <c r="H15" s="6"/>
      <c r="I15" s="7"/>
      <c r="J15" s="7"/>
    </row>
    <row r="16" spans="1:10" ht="12.75">
      <c r="A16" s="6"/>
      <c r="B16" s="6"/>
      <c r="C16" s="6"/>
      <c r="D16" s="6"/>
      <c r="E16" s="6"/>
      <c r="F16" s="6"/>
      <c r="G16" s="6"/>
      <c r="H16" s="6"/>
      <c r="I16" s="7"/>
      <c r="J16" s="7"/>
    </row>
    <row r="17" spans="1:10" ht="12.75">
      <c r="A17" s="6"/>
      <c r="B17" s="6"/>
      <c r="C17" s="6"/>
      <c r="D17" s="6"/>
      <c r="E17" s="6"/>
      <c r="F17" s="6"/>
      <c r="G17" s="6"/>
      <c r="H17" s="6"/>
      <c r="I17" s="7"/>
      <c r="J17" s="7"/>
    </row>
    <row r="18" spans="1:10" ht="12.7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2.7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2.7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2.7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2.7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3.5" thickBot="1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2.75">
      <c r="A24" s="14"/>
      <c r="B24" s="15"/>
      <c r="C24" s="6"/>
      <c r="D24" s="14"/>
      <c r="E24" s="15"/>
      <c r="F24" s="6"/>
      <c r="G24" s="14"/>
      <c r="H24" s="15"/>
      <c r="I24" s="7"/>
      <c r="J24" s="7"/>
    </row>
    <row r="25" spans="1:10" ht="13.5" thickBot="1">
      <c r="A25" s="10" t="str">
        <f>IF(A24="Airbus","CORRECTO!",IF(ISNA(MATCH("Air*us",A24,0)),"MAL","CASI"))</f>
        <v>MAL</v>
      </c>
      <c r="B25" s="11" t="str">
        <f>IF(B24="A300","CORRECTO!",IF(ISNA(MATCH("300",B24,0)),"MAL","CASI"))</f>
        <v>MAL</v>
      </c>
      <c r="C25" s="6"/>
      <c r="D25" s="10" t="str">
        <f>IF(D24="Beech","CORRECTO!",IF(ISNA(MATCH("Beech*",D24,0)),"MAL","CASI"))</f>
        <v>MAL</v>
      </c>
      <c r="E25" s="11" t="str">
        <f>IF(E24="King Air","CORRECTO!",IF(ISNA(MATCH("King*",E24,0)),"MAL","CASI"))</f>
        <v>MAL</v>
      </c>
      <c r="F25" s="6"/>
      <c r="G25" s="10" t="str">
        <f>IF(G24="ATR","CORRECTO!",IF(ISNA(MATCH("AT*",G24,0)),"MAL","CASI"))</f>
        <v>MAL</v>
      </c>
      <c r="H25" s="11" t="str">
        <f>IF(H24="72","CORRECTO!",IF(ISNA(MATCH("ATR*72",H24,0)),"MAL","CASI"))</f>
        <v>MAL</v>
      </c>
      <c r="I25" s="12">
        <f>COUNTIF(A25:H25,"CORRECTO!")</f>
        <v>0</v>
      </c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12"/>
      <c r="J26" s="7"/>
    </row>
    <row r="27" spans="1:10" ht="12.75">
      <c r="A27" s="17">
        <v>4</v>
      </c>
      <c r="B27" s="17"/>
      <c r="C27" s="6"/>
      <c r="D27" s="17">
        <v>5</v>
      </c>
      <c r="E27" s="17"/>
      <c r="F27" s="6"/>
      <c r="G27" s="17">
        <v>6</v>
      </c>
      <c r="H27" s="17"/>
      <c r="I27" s="12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12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12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12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12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12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12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12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12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12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12"/>
      <c r="J37" s="7"/>
    </row>
    <row r="38" spans="1:10" ht="13.5" thickBot="1">
      <c r="A38" s="6"/>
      <c r="B38" s="6"/>
      <c r="C38" s="6"/>
      <c r="D38" s="6"/>
      <c r="E38" s="6"/>
      <c r="F38" s="6"/>
      <c r="G38" s="6"/>
      <c r="H38" s="6"/>
      <c r="I38" s="12"/>
      <c r="J38" s="7"/>
    </row>
    <row r="39" spans="1:10" ht="12.75">
      <c r="A39" s="14"/>
      <c r="B39" s="15"/>
      <c r="C39" s="6"/>
      <c r="D39" s="14"/>
      <c r="E39" s="15"/>
      <c r="F39" s="6"/>
      <c r="G39" s="14"/>
      <c r="H39" s="15"/>
      <c r="I39" s="12"/>
      <c r="J39" s="7"/>
    </row>
    <row r="40" spans="1:10" ht="13.5" thickBot="1">
      <c r="A40" s="10" t="str">
        <f>IF(A39="Airbus","CORRECTO!",IF(ISNA(MATCH("Air*us",A39,0)),"MAL","CASI"))</f>
        <v>MAL</v>
      </c>
      <c r="B40" s="11" t="str">
        <f>IF(B39="A320","CORRECTO!",IF(ISNA(MATCH("*320",B39,0)),"MAL","CASI"))</f>
        <v>MAL</v>
      </c>
      <c r="C40" s="6"/>
      <c r="D40" s="10" t="str">
        <f>IF(D39="Beech","CORRECTO!",IF(ISNA(MATCH("Beech*",D39,0)),"MAL","CASI"))</f>
        <v>MAL</v>
      </c>
      <c r="E40" s="11" t="str">
        <f>IF(E39="Queen Air","CORRECTO!",IF(ISNA(MATCH("Queen*",E39,0)),"MAL","CASI"))</f>
        <v>MAL</v>
      </c>
      <c r="F40" s="6"/>
      <c r="G40" s="10" t="str">
        <f>IF(G39="Boeing","CORRECTO!",IF(ISNA(MATCH("Boein*",G39,0)),"MAL","CASI"))</f>
        <v>MAL</v>
      </c>
      <c r="H40" s="11" t="str">
        <f>IF(H39="B52","CORRECTO!",IF(ISNA(MATCH("B*52",H39,0)),"MAL","CASI"))</f>
        <v>MAL</v>
      </c>
      <c r="I40" s="12">
        <f>COUNTIF(A40:H40,"CORRECTO!")</f>
        <v>0</v>
      </c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12"/>
      <c r="J41" s="7"/>
    </row>
    <row r="42" spans="1:10" ht="12.75">
      <c r="A42" s="17">
        <v>7</v>
      </c>
      <c r="B42" s="17"/>
      <c r="C42" s="6"/>
      <c r="D42" s="17">
        <v>8</v>
      </c>
      <c r="E42" s="17"/>
      <c r="F42" s="6"/>
      <c r="G42" s="17">
        <v>9</v>
      </c>
      <c r="H42" s="17"/>
      <c r="I42" s="12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12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12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12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12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12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12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12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12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12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12"/>
      <c r="J52" s="7"/>
    </row>
    <row r="53" spans="1:10" ht="13.5" thickBot="1">
      <c r="A53" s="6"/>
      <c r="B53" s="6"/>
      <c r="C53" s="6"/>
      <c r="D53" s="6"/>
      <c r="E53" s="6"/>
      <c r="F53" s="6"/>
      <c r="G53" s="6"/>
      <c r="H53" s="6"/>
      <c r="I53" s="12"/>
      <c r="J53" s="7"/>
    </row>
    <row r="54" spans="1:10" ht="12.75">
      <c r="A54" s="14"/>
      <c r="B54" s="15"/>
      <c r="C54" s="6"/>
      <c r="D54" s="14"/>
      <c r="E54" s="15"/>
      <c r="F54" s="6"/>
      <c r="G54" s="14"/>
      <c r="H54" s="15"/>
      <c r="I54" s="12"/>
      <c r="J54" s="7"/>
    </row>
    <row r="55" spans="1:10" ht="13.5" thickBot="1">
      <c r="A55" s="10" t="str">
        <f>IF(A54="ATR","CORRECTO!",IF(ISNA(MATCH("ATR*",A54,0)),"MAL","CASI"))</f>
        <v>MAL</v>
      </c>
      <c r="B55" s="11" t="str">
        <f>IF(B54="42","CORRECTO!",IF(ISNA(MATCH("Atr*",B54,0)),"MAL","CASI"))</f>
        <v>MAL</v>
      </c>
      <c r="C55" s="6"/>
      <c r="D55" s="10" t="str">
        <f>IF(D54="Boeing","CORRECTO!",IF(ISNA(MATCH("Boein*",D54,0)),"MAL","CASI"))</f>
        <v>MAL</v>
      </c>
      <c r="E55" s="11" t="str">
        <f>IF(E54="F18","CORRECTO!",IF(ISNA(MATCH("F*",E54,0)),"MAL","CASI"))</f>
        <v>MAL</v>
      </c>
      <c r="F55" s="6"/>
      <c r="G55" s="10" t="str">
        <f>IF(G54="Lockheed","CORRECTO!",IF(ISNA(MATCH("Lo*ed",G54,0)),"MAL","CASI"))</f>
        <v>MAL</v>
      </c>
      <c r="H55" s="11" t="str">
        <f>IF(H54="Constellation","CORRECTO!",IF(ISNA(MATCH("Cons*tion",H54,0)),"MAL","CASI"))</f>
        <v>MAL</v>
      </c>
      <c r="I55" s="12">
        <f>COUNTIF(A55:H55,"CORRECTO!")</f>
        <v>0</v>
      </c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12"/>
      <c r="J56" s="7"/>
    </row>
    <row r="57" spans="1:10" ht="12.75">
      <c r="A57" s="17">
        <v>10</v>
      </c>
      <c r="B57" s="17"/>
      <c r="C57" s="6"/>
      <c r="D57" s="17">
        <v>11</v>
      </c>
      <c r="E57" s="17"/>
      <c r="F57" s="6"/>
      <c r="G57" s="17">
        <v>12</v>
      </c>
      <c r="H57" s="17"/>
      <c r="I57" s="12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12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12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12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12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12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12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12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12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12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12"/>
      <c r="J67" s="7"/>
    </row>
    <row r="68" spans="1:10" ht="13.5" thickBot="1">
      <c r="A68" s="6"/>
      <c r="B68" s="6"/>
      <c r="C68" s="6"/>
      <c r="D68" s="6"/>
      <c r="E68" s="6"/>
      <c r="F68" s="6"/>
      <c r="G68" s="6"/>
      <c r="H68" s="6"/>
      <c r="I68" s="12"/>
      <c r="J68" s="7"/>
    </row>
    <row r="69" spans="1:10" ht="12.75">
      <c r="A69" s="14"/>
      <c r="B69" s="15"/>
      <c r="C69" s="6"/>
      <c r="D69" s="14"/>
      <c r="E69" s="15"/>
      <c r="F69" s="6"/>
      <c r="G69" s="14"/>
      <c r="H69" s="15"/>
      <c r="I69" s="12"/>
      <c r="J69" s="7"/>
    </row>
    <row r="70" spans="1:10" ht="13.5" thickBot="1">
      <c r="A70" s="10" t="str">
        <f>IF(A69="Boeing","CORRECTO!",IF(ISNA(MATCH("Boein*",A69,0)),"MAL","CASI"))</f>
        <v>MAL</v>
      </c>
      <c r="B70" s="11" t="str">
        <f>IF(B69="727","CORRECTO!",IF(ISNA(MATCH("7*7",B69,0)),"MAL","CASI"))</f>
        <v>MAL</v>
      </c>
      <c r="C70" s="6"/>
      <c r="D70" s="10" t="str">
        <f>IF(D69="Cessna","CORRECTO!",IF(ISNA(MATCH("Ces*na",D69,0)),"MAL","CASI"))</f>
        <v>MAL</v>
      </c>
      <c r="E70" s="11" t="str">
        <f>IF(E69="Caravan","CORRECTO!",IF(ISNA(MATCH("Cara*n",E69,0)),"MAL","CASI"))</f>
        <v>MAL</v>
      </c>
      <c r="F70" s="6"/>
      <c r="G70" s="10" t="str">
        <f>IF(G69="Airbus","CORRECTO!",IF(ISNA(MATCH("Air*us",G69,0)),"MAL","CASI"))</f>
        <v>MAL</v>
      </c>
      <c r="H70" s="11" t="str">
        <f>IF(H69="A380","CORRECTO!",IF(ISNA(MATCH("*380",H69,0)),"MAL","CASI"))</f>
        <v>MAL</v>
      </c>
      <c r="I70" s="12">
        <f>COUNTIF(A70:H70,"CORRECTO!")</f>
        <v>0</v>
      </c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12"/>
      <c r="J71" s="7"/>
    </row>
    <row r="72" spans="1:10" ht="12.75">
      <c r="A72" s="17">
        <v>13</v>
      </c>
      <c r="B72" s="17"/>
      <c r="C72" s="6"/>
      <c r="D72" s="17">
        <v>14</v>
      </c>
      <c r="E72" s="17"/>
      <c r="F72" s="6"/>
      <c r="G72" s="17">
        <v>15</v>
      </c>
      <c r="H72" s="17"/>
      <c r="I72" s="12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12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12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12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12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12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12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12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12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12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12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12"/>
      <c r="J83" s="7"/>
    </row>
    <row r="84" spans="1:10" ht="13.5" thickBot="1">
      <c r="A84" s="6"/>
      <c r="B84" s="6"/>
      <c r="C84" s="6"/>
      <c r="D84" s="6"/>
      <c r="E84" s="6"/>
      <c r="F84" s="6"/>
      <c r="G84" s="6"/>
      <c r="H84" s="6"/>
      <c r="I84" s="12"/>
      <c r="J84" s="7"/>
    </row>
    <row r="85" spans="1:10" ht="12.75">
      <c r="A85" s="14"/>
      <c r="B85" s="15"/>
      <c r="C85" s="6"/>
      <c r="D85" s="14"/>
      <c r="E85" s="15"/>
      <c r="F85" s="6"/>
      <c r="G85" s="14"/>
      <c r="H85" s="15"/>
      <c r="I85" s="12"/>
      <c r="J85" s="7"/>
    </row>
    <row r="86" spans="1:10" ht="13.5" thickBot="1">
      <c r="A86" s="10" t="str">
        <f>IF(A85="Boeing","CORRECTO!",IF(ISNA(MATCH("Boein*",A85,0)),"MAL","CASI"))</f>
        <v>MAL</v>
      </c>
      <c r="B86" s="11" t="str">
        <f>IF(B85="757","CORRECTO!",IF(ISNA(MATCH("7*7",B85,0)),"MAL","CASI"))</f>
        <v>MAL</v>
      </c>
      <c r="C86" s="6"/>
      <c r="D86" s="10" t="str">
        <f>IF(D85="Cessna","CORRECTO!",IF(ISNA(MATCH("Ces*na",D824,0)),"MAL","CASI"))</f>
        <v>MAL</v>
      </c>
      <c r="E86" s="11" t="str">
        <f>IF(E85="skymaster","CORRECTO!",IF(ISNA(MATCH("sky*",E85,0)),"MAL","CASI"))</f>
        <v>MAL</v>
      </c>
      <c r="F86" s="6"/>
      <c r="G86" s="10" t="str">
        <f>IF(G85="Boeing","CORRECTO!",IF(ISNA(MATCH("Boein*",G85,0)),"MAL","CASI"))</f>
        <v>MAL</v>
      </c>
      <c r="H86" s="11" t="str">
        <f>IF(H85="777","CORRECTO!",IF(ISNA(MATCH("7*7",H85,0)),"MAL","CASI"))</f>
        <v>MAL</v>
      </c>
      <c r="I86" s="12">
        <f>COUNTIF(A86:H86,"CORRECTO!")</f>
        <v>0</v>
      </c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12"/>
      <c r="J87" s="7"/>
    </row>
    <row r="88" spans="1:10" ht="12.75">
      <c r="A88" s="17">
        <v>16</v>
      </c>
      <c r="B88" s="17"/>
      <c r="C88" s="6"/>
      <c r="D88" s="17">
        <v>17</v>
      </c>
      <c r="E88" s="17"/>
      <c r="F88" s="6"/>
      <c r="G88" s="17">
        <v>18</v>
      </c>
      <c r="H88" s="17"/>
      <c r="I88" s="12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12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12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12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12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12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12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12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12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12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12"/>
      <c r="J98" s="7"/>
    </row>
    <row r="99" spans="1:10" ht="13.5" thickBot="1">
      <c r="A99" s="6"/>
      <c r="B99" s="6"/>
      <c r="C99" s="6"/>
      <c r="D99" s="6"/>
      <c r="E99" s="6"/>
      <c r="F99" s="6"/>
      <c r="G99" s="6"/>
      <c r="H99" s="6"/>
      <c r="I99" s="12"/>
      <c r="J99" s="7"/>
    </row>
    <row r="100" spans="1:10" ht="12.75">
      <c r="A100" s="14"/>
      <c r="B100" s="15"/>
      <c r="C100" s="6"/>
      <c r="D100" s="14"/>
      <c r="E100" s="15"/>
      <c r="F100" s="6"/>
      <c r="G100" s="14"/>
      <c r="H100" s="15"/>
      <c r="I100" s="12"/>
      <c r="J100" s="7"/>
    </row>
    <row r="101" spans="1:10" ht="13.5" thickBot="1">
      <c r="A101" s="10" t="str">
        <f>IF(A100="Airbus","CORRECTO!",IF(ISNA(MATCH("Air*us",A100,0)),"MAL","CASI"))</f>
        <v>MAL</v>
      </c>
      <c r="B101" s="11" t="str">
        <f>IF(B100="A310","CORRECTO!",IF(ISNA(MATCH("*310",B100,0)),"MAL","CASI"))</f>
        <v>MAL</v>
      </c>
      <c r="C101" s="6"/>
      <c r="D101" s="10" t="str">
        <f>IF(D100="Boeing","CORRECTO!",IF(ISNA(MATCH("Boein*",A1,0)),"MAL","CASI"))</f>
        <v>MAL</v>
      </c>
      <c r="E101" s="11" t="str">
        <f>IF(E100="747","CORRECTO!",IF(ISNA(MATCH("7*7",E100,0)),"MAL","CASI"))</f>
        <v>MAL</v>
      </c>
      <c r="F101" s="6"/>
      <c r="G101" s="10" t="str">
        <f>IF(G100="Cessna","CORRECTO!",IF(ISNA(MATCH("Ces*na",G100,0)),"MAL","CASI"))</f>
        <v>MAL</v>
      </c>
      <c r="H101" s="11" t="str">
        <f>IF(H100="Citation X","CORRECTO!",IF(ISNA(MATCH("Citation*",H100,0)),"MAL","CASI"))</f>
        <v>MAL</v>
      </c>
      <c r="I101" s="12">
        <f>COUNTIF(A101:H101,"CORRECTO!")</f>
        <v>0</v>
      </c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12"/>
      <c r="J102" s="7"/>
    </row>
    <row r="103" spans="1:10" ht="12.75">
      <c r="A103" s="17">
        <v>19</v>
      </c>
      <c r="B103" s="17"/>
      <c r="C103" s="6"/>
      <c r="D103" s="17">
        <v>20</v>
      </c>
      <c r="E103" s="17"/>
      <c r="F103" s="6"/>
      <c r="G103" s="17">
        <v>21</v>
      </c>
      <c r="H103" s="17"/>
      <c r="I103" s="12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12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12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12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12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12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12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12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12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12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12"/>
      <c r="J113" s="7"/>
    </row>
    <row r="114" spans="1:10" ht="13.5" thickBot="1">
      <c r="A114" s="6"/>
      <c r="B114" s="6"/>
      <c r="C114" s="6"/>
      <c r="D114" s="6"/>
      <c r="E114" s="6"/>
      <c r="F114" s="6"/>
      <c r="G114" s="6"/>
      <c r="H114" s="6"/>
      <c r="I114" s="12"/>
      <c r="J114" s="7"/>
    </row>
    <row r="115" spans="1:10" ht="12.75">
      <c r="A115" s="14"/>
      <c r="B115" s="15"/>
      <c r="C115" s="6"/>
      <c r="D115" s="14"/>
      <c r="E115" s="15"/>
      <c r="F115" s="6"/>
      <c r="G115" s="14"/>
      <c r="H115" s="15"/>
      <c r="I115" s="12"/>
      <c r="J115" s="7"/>
    </row>
    <row r="116" spans="1:10" ht="13.5" thickBot="1">
      <c r="A116" s="10" t="str">
        <f>IF(A115="Cessna","CORRECTO!",IF(ISNA(MATCH("Ces*na",A115,0)),"MAL","CASI"))</f>
        <v>MAL</v>
      </c>
      <c r="B116" s="11" t="str">
        <f>IF(B115="172","CORRECTO!",IF(ISNA(MATCH("1*2",B115,0)),"MAL","CASI"))</f>
        <v>MAL</v>
      </c>
      <c r="C116" s="6"/>
      <c r="D116" s="10" t="str">
        <f>IF(D115="Boeing","CORRECTO!",IF(ISNA(MATCH("Boein*",D115,0)),"MAL","CASI"))</f>
        <v>MAL</v>
      </c>
      <c r="E116" s="11" t="str">
        <f>IF(E115="737","CORRECTO!",IF(ISNA(MATCH("7*7",E115,0)),"MAL","CASI"))</f>
        <v>MAL</v>
      </c>
      <c r="F116" s="6"/>
      <c r="G116" s="10" t="str">
        <f>IF(G115="Boeing","CORRECTO!",IF(ISNA(MATCH("Boein*",G115,0)),"MAL","CASI"))</f>
        <v>MAL</v>
      </c>
      <c r="H116" s="11" t="str">
        <f>IF(H115="Guppy","CORRECTO!",IF(ISNA(MATCH("Gup*y",H115,0)),"MAL","CASI"))</f>
        <v>MAL</v>
      </c>
      <c r="I116" s="12">
        <f>COUNTIF(A116:H116,"CORRECTO!")</f>
        <v>0</v>
      </c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12"/>
      <c r="J117" s="7"/>
    </row>
    <row r="118" spans="1:10" ht="12.75">
      <c r="A118" s="17">
        <v>22</v>
      </c>
      <c r="B118" s="17"/>
      <c r="C118" s="6"/>
      <c r="D118" s="17">
        <v>23</v>
      </c>
      <c r="E118" s="17"/>
      <c r="F118" s="6"/>
      <c r="G118" s="17">
        <v>24</v>
      </c>
      <c r="H118" s="17"/>
      <c r="I118" s="12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12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12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12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12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12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12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12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12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12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12"/>
      <c r="J128" s="7"/>
    </row>
    <row r="129" spans="1:10" ht="13.5" thickBot="1">
      <c r="A129" s="6"/>
      <c r="B129" s="6"/>
      <c r="C129" s="6"/>
      <c r="D129" s="6"/>
      <c r="E129" s="6"/>
      <c r="F129" s="6"/>
      <c r="G129" s="6"/>
      <c r="H129" s="6"/>
      <c r="I129" s="12"/>
      <c r="J129" s="7"/>
    </row>
    <row r="130" spans="1:10" ht="12.75">
      <c r="A130" s="14"/>
      <c r="B130" s="15"/>
      <c r="C130" s="6"/>
      <c r="D130" s="14"/>
      <c r="E130" s="15"/>
      <c r="F130" s="6"/>
      <c r="G130" s="14"/>
      <c r="H130" s="15"/>
      <c r="I130" s="12"/>
      <c r="J130" s="7"/>
    </row>
    <row r="131" spans="1:10" ht="13.5" thickBot="1">
      <c r="A131" s="10" t="str">
        <f>IF(A130="Ilyushin","CORRECTO!",IF(ISNA(MATCH("Ily*in",A130,0)),"MAL","CASI"))</f>
        <v>MAL</v>
      </c>
      <c r="B131" s="11" t="str">
        <f>IF(B130="Il-96","CORRECTO!",IF(ISNA(MATCH("*96",B130,0)),"MAL","CASI"))</f>
        <v>MAL</v>
      </c>
      <c r="C131" s="6"/>
      <c r="D131" s="10" t="str">
        <f>IF(D130="Cessna","CORRECTO!",IF(ISNA(MATCH("Ces*na",D130,0)),"MAL","CASI"))</f>
        <v>MAL</v>
      </c>
      <c r="E131" s="11" t="str">
        <f>IF(E130="Stationair","CORRECTO!",IF(ISNA(MATCH("Stati*air",E130,0)),"MAL","CASI"))</f>
        <v>MAL</v>
      </c>
      <c r="F131" s="6"/>
      <c r="G131" s="10" t="str">
        <f>IF(G130="Douglas","CORRECTO!",IF(ISNA(MATCH("*Douglas",G130,0)),"MAL","CASI"))</f>
        <v>MAL</v>
      </c>
      <c r="H131" s="11" t="str">
        <f>IF(H130="Dc-9","CORRECTO!",IF(ISNA(MATCH("Dc*9",H130,0)),"MAL","CASI"))</f>
        <v>MAL</v>
      </c>
      <c r="I131" s="12">
        <f>COUNTIF(A131:H131,"CORRECTO!")</f>
        <v>0</v>
      </c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12"/>
      <c r="J132" s="7"/>
    </row>
    <row r="133" spans="1:10" ht="12.75">
      <c r="A133" s="17">
        <v>25</v>
      </c>
      <c r="B133" s="17"/>
      <c r="C133" s="6"/>
      <c r="D133" s="17">
        <v>26</v>
      </c>
      <c r="E133" s="17"/>
      <c r="F133" s="6"/>
      <c r="G133" s="17">
        <v>27</v>
      </c>
      <c r="H133" s="17"/>
      <c r="I133" s="12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12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12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12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12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12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12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12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12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12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12"/>
      <c r="J143" s="7"/>
    </row>
    <row r="144" spans="1:10" ht="13.5" thickBot="1">
      <c r="A144" s="6"/>
      <c r="B144" s="6"/>
      <c r="C144" s="6"/>
      <c r="D144" s="6"/>
      <c r="E144" s="6"/>
      <c r="F144" s="6"/>
      <c r="G144" s="6"/>
      <c r="H144" s="6"/>
      <c r="I144" s="12"/>
      <c r="J144" s="7"/>
    </row>
    <row r="145" spans="1:10" ht="12.75">
      <c r="A145" s="14"/>
      <c r="B145" s="15"/>
      <c r="C145" s="6"/>
      <c r="D145" s="14"/>
      <c r="E145" s="15"/>
      <c r="F145" s="6"/>
      <c r="G145" s="14"/>
      <c r="H145" s="15"/>
      <c r="I145" s="12"/>
      <c r="J145" s="7"/>
    </row>
    <row r="146" spans="1:10" ht="13.5" thickBot="1">
      <c r="A146" s="10" t="str">
        <f>IF(A145="Learjet","CORRECTO!",IF(ISNA(MATCH("Lear*",A145,0)),"MAL","CASI"))</f>
        <v>MAL</v>
      </c>
      <c r="B146" s="11" t="str">
        <f>IF(B145="60","CORRECTO!",IF(ISNA(MATCH("6*",B145,0)),"MAL","CASI"))</f>
        <v>MAL</v>
      </c>
      <c r="C146" s="6"/>
      <c r="D146" s="10" t="str">
        <f>IF(D145="Fokker","CORRECTO!",IF(ISNA(MATCH("Fok*er",D145,0)),"MAL","CASI"))</f>
        <v>MAL</v>
      </c>
      <c r="E146" s="11" t="str">
        <f>IF(E145="100","CORRECTO!",IF(ISNA(MATCH("*100",E145,0)),"MAL","CASI"))</f>
        <v>MAL</v>
      </c>
      <c r="F146" s="6"/>
      <c r="G146" s="10" t="str">
        <f>IF(G145="Boeing","CORRECTO!",IF(ISNA(MATCH("Boein*",G145,0)),"MAL","CASI"))</f>
        <v>MAL</v>
      </c>
      <c r="H146" s="11" t="str">
        <f>IF(H145="767","CORRECTO!",IF(ISNA(MATCH("7*7",H145,0)),"MAL","CASI"))</f>
        <v>MAL</v>
      </c>
      <c r="I146" s="12">
        <f>COUNTIF(A146:H146,"CORRECTO!")</f>
        <v>0</v>
      </c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12"/>
      <c r="J147" s="7"/>
    </row>
    <row r="148" spans="1:10" ht="12.75">
      <c r="A148" s="17">
        <v>28</v>
      </c>
      <c r="B148" s="17"/>
      <c r="C148" s="6"/>
      <c r="D148" s="17">
        <v>29</v>
      </c>
      <c r="E148" s="17"/>
      <c r="F148" s="6"/>
      <c r="G148" s="17">
        <v>30</v>
      </c>
      <c r="H148" s="17"/>
      <c r="I148" s="12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12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12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12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12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12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12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12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12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12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12"/>
      <c r="J158" s="7"/>
    </row>
    <row r="159" spans="1:10" ht="13.5" thickBot="1">
      <c r="A159" s="6"/>
      <c r="B159" s="6"/>
      <c r="C159" s="6"/>
      <c r="D159" s="6"/>
      <c r="E159" s="6"/>
      <c r="F159" s="6"/>
      <c r="G159" s="6"/>
      <c r="H159" s="6"/>
      <c r="I159" s="12"/>
      <c r="J159" s="7"/>
    </row>
    <row r="160" spans="1:10" ht="12.75">
      <c r="A160" s="14"/>
      <c r="B160" s="15"/>
      <c r="C160" s="6"/>
      <c r="D160" s="14"/>
      <c r="E160" s="15"/>
      <c r="F160" s="6"/>
      <c r="G160" s="14"/>
      <c r="H160" s="15"/>
      <c r="I160" s="12"/>
      <c r="J160" s="7"/>
    </row>
    <row r="161" spans="1:10" ht="13.5" thickBot="1">
      <c r="A161" s="10" t="str">
        <f>IF(A160="Learjet","CORRECTO!",IF(ISNA(MATCH("Lear*",A160,0)),"MAL","CASI"))</f>
        <v>MAL</v>
      </c>
      <c r="B161" s="11" t="str">
        <f>IF(B160="24","CORRECTO!",IF(ISNA(MATCH("*24",B160,0)),"MAL","CASI"))</f>
        <v>MAL</v>
      </c>
      <c r="C161" s="6"/>
      <c r="D161" s="10" t="str">
        <f>IF(D160="Douglas","CORRECTO!",IF(ISNA(MATCH("*Douglas",D160,0)),"MAL","CASI"))</f>
        <v>MAL</v>
      </c>
      <c r="E161" s="11" t="str">
        <f>IF(E160="MD-11","CORRECTO!",IF(ISNA(MATCH("*11",E160,0)),"MAL","CASI"))</f>
        <v>MAL</v>
      </c>
      <c r="F161" s="6"/>
      <c r="G161" s="10" t="str">
        <f>IF(G160="Piper","CORRECTO!",IF(ISNA(MATCH("Pip*r",G160,0)),"MAL","CASI"))</f>
        <v>MAL</v>
      </c>
      <c r="H161" s="11" t="str">
        <f>IF(H160="Cub","CORRECTO!",IF(ISNA(MATCH("*cub",H160,0)),"MAL","CASI"))</f>
        <v>MAL</v>
      </c>
      <c r="I161" s="12">
        <f>COUNTIF(A161:H161,"CORRECTO!")</f>
        <v>0</v>
      </c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12"/>
      <c r="J162" s="7"/>
    </row>
    <row r="163" spans="1:10" ht="12.75">
      <c r="A163" s="17">
        <v>31</v>
      </c>
      <c r="B163" s="17"/>
      <c r="C163" s="6"/>
      <c r="D163" s="17">
        <v>32</v>
      </c>
      <c r="E163" s="17"/>
      <c r="F163" s="6"/>
      <c r="G163" s="17">
        <v>33</v>
      </c>
      <c r="H163" s="17"/>
      <c r="I163" s="12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12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12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12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12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12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12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12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12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12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12"/>
      <c r="J173" s="7"/>
    </row>
    <row r="174" spans="1:10" ht="13.5" thickBot="1">
      <c r="A174" s="6"/>
      <c r="B174" s="6"/>
      <c r="C174" s="6"/>
      <c r="D174" s="6"/>
      <c r="E174" s="6"/>
      <c r="F174" s="6"/>
      <c r="G174" s="13"/>
      <c r="H174" s="13"/>
      <c r="I174" s="12"/>
      <c r="J174" s="7"/>
    </row>
    <row r="175" spans="1:10" ht="12.75">
      <c r="A175" s="14"/>
      <c r="B175" s="15"/>
      <c r="C175" s="6"/>
      <c r="D175" s="14"/>
      <c r="E175" s="15"/>
      <c r="F175" s="13"/>
      <c r="G175" s="14"/>
      <c r="H175" s="15"/>
      <c r="I175" s="12"/>
      <c r="J175" s="7"/>
    </row>
    <row r="176" spans="1:10" ht="13.5" thickBot="1">
      <c r="A176" s="10" t="str">
        <f>IF(A175="Tupolev","CORRECTO!",IF(ISNA(MATCH("Tupo*lev",A175,0)),"MAL","CASI"))</f>
        <v>MAL</v>
      </c>
      <c r="B176" s="11" t="str">
        <f>IF(B175="154","CORRECTO!",IF(ISNA(MATCH("*154",B175,0)),"MAL","CASI"))</f>
        <v>MAL</v>
      </c>
      <c r="C176" s="6"/>
      <c r="D176" s="10" t="str">
        <f>IF(D175="Airbus","CORRECTO!",IF(ISNA(MATCH("Air*us",D175,0)),"MAL","CASI"))</f>
        <v>MAL</v>
      </c>
      <c r="E176" s="11" t="str">
        <f>IF(E175="A340","CORRECTO!",IF(ISNA(MATCH("*340",E175,0)),"MAL","CASI"))</f>
        <v>MAL</v>
      </c>
      <c r="F176" s="6"/>
      <c r="G176" s="10" t="str">
        <f>IF(G175="Piper","CORRECTO!",IF(ISNA(MATCH("Pip*r",G175,0)),"MAL","CASI"))</f>
        <v>MAL</v>
      </c>
      <c r="H176" s="11" t="str">
        <f>IF(H175="Comanche","CORRECTO!",IF(ISNA(MATCH("Coman*",H175,0)),"MAL","CASI"))</f>
        <v>MAL</v>
      </c>
      <c r="I176" s="12">
        <f>COUNTIF(A176:H176,"CORRECTO!")</f>
        <v>0</v>
      </c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12"/>
      <c r="J177" s="7"/>
    </row>
    <row r="178" spans="1:10" ht="12.75">
      <c r="A178" s="17">
        <v>34</v>
      </c>
      <c r="B178" s="17"/>
      <c r="C178" s="6"/>
      <c r="D178" s="17">
        <v>35</v>
      </c>
      <c r="E178" s="17"/>
      <c r="F178" s="6"/>
      <c r="G178" s="6"/>
      <c r="H178" s="6"/>
      <c r="I178" s="12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12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12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12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12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12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12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12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12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12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12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12"/>
      <c r="J189" s="7"/>
    </row>
    <row r="190" spans="1:10" ht="13.5" thickBot="1">
      <c r="A190" s="6"/>
      <c r="B190" s="6"/>
      <c r="C190" s="6"/>
      <c r="D190" s="6"/>
      <c r="E190" s="6"/>
      <c r="F190" s="6"/>
      <c r="G190" s="6"/>
      <c r="H190" s="6"/>
      <c r="I190" s="12"/>
      <c r="J190" s="7"/>
    </row>
    <row r="191" spans="1:10" ht="12.75">
      <c r="A191" s="14"/>
      <c r="B191" s="15"/>
      <c r="C191" s="6"/>
      <c r="D191" s="14"/>
      <c r="E191" s="15"/>
      <c r="F191" s="6"/>
      <c r="G191" s="6"/>
      <c r="H191" s="6"/>
      <c r="I191" s="12"/>
      <c r="J191" s="7"/>
    </row>
    <row r="192" spans="1:10" ht="13.5" thickBot="1">
      <c r="A192" s="10" t="str">
        <f>IF(A191="Yakovlev","CORRECTO!",IF(ISNA(MATCH("Yak*",A191,0)),"MAL","CASI"))</f>
        <v>MAL</v>
      </c>
      <c r="B192" s="11" t="str">
        <f>IF(B191="42","CORRECTO!",IF(ISNA(MATCH("*42",B191,0)),"MAL","CASI"))</f>
        <v>MAL</v>
      </c>
      <c r="C192" s="6"/>
      <c r="D192" s="10" t="str">
        <f>IF(D191="Aerospatiale","CORRECTO!",IF(ISNA(MATCH("Aeros*iale",D191,0)),"MAL","CASI"))</f>
        <v>MAL</v>
      </c>
      <c r="E192" s="11" t="str">
        <f>IF(E191="Concorde","CORRECTO!",IF(ISNA(MATCH("Concor*",E191,0)),"MAL","CASI"))</f>
        <v>MAL</v>
      </c>
      <c r="F192" s="6"/>
      <c r="G192" s="6"/>
      <c r="H192" s="6"/>
      <c r="I192" s="12">
        <f>COUNTIF(A192:E192,"CORRECTO!")</f>
        <v>0</v>
      </c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7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7"/>
      <c r="J194" s="7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2"/>
      <c r="J195" s="2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2"/>
      <c r="J196" s="2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2"/>
      <c r="J197" s="2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2"/>
      <c r="J198" s="2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2"/>
      <c r="J199" s="2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2"/>
      <c r="J200" s="2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2"/>
      <c r="J201" s="2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2"/>
      <c r="J202" s="2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2"/>
      <c r="J203" s="2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2"/>
      <c r="J204" s="2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2"/>
      <c r="J205" s="2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2"/>
      <c r="J206" s="2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2"/>
      <c r="J207" s="2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2"/>
      <c r="J208" s="2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2"/>
      <c r="J209" s="2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2"/>
      <c r="J210" s="2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2"/>
      <c r="J211" s="2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2"/>
      <c r="J212" s="2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2"/>
      <c r="J213" s="2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2"/>
      <c r="J214" s="2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2"/>
      <c r="J215" s="2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2"/>
      <c r="J216" s="2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2"/>
      <c r="J217" s="2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2"/>
      <c r="J218" s="2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2"/>
      <c r="J219" s="2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2"/>
      <c r="J220" s="2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2"/>
      <c r="J221" s="2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2"/>
      <c r="J222" s="2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2"/>
      <c r="J223" s="2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2"/>
      <c r="J224" s="2"/>
    </row>
  </sheetData>
  <sheetProtection password="CDF4" sheet="1" objects="1" scenarios="1"/>
  <mergeCells count="38">
    <mergeCell ref="C2:H5"/>
    <mergeCell ref="A163:B163"/>
    <mergeCell ref="D163:E163"/>
    <mergeCell ref="G163:H163"/>
    <mergeCell ref="G133:H133"/>
    <mergeCell ref="G148:H148"/>
    <mergeCell ref="A103:B103"/>
    <mergeCell ref="D103:E103"/>
    <mergeCell ref="G103:H103"/>
    <mergeCell ref="A118:B118"/>
    <mergeCell ref="G88:H88"/>
    <mergeCell ref="A178:B178"/>
    <mergeCell ref="D178:E178"/>
    <mergeCell ref="A133:B133"/>
    <mergeCell ref="D133:E133"/>
    <mergeCell ref="A148:B148"/>
    <mergeCell ref="D148:E148"/>
    <mergeCell ref="A57:B57"/>
    <mergeCell ref="D57:E57"/>
    <mergeCell ref="G57:H57"/>
    <mergeCell ref="D118:E118"/>
    <mergeCell ref="G118:H118"/>
    <mergeCell ref="A72:B72"/>
    <mergeCell ref="D72:E72"/>
    <mergeCell ref="G72:H72"/>
    <mergeCell ref="A88:B88"/>
    <mergeCell ref="D88:E88"/>
    <mergeCell ref="A27:B27"/>
    <mergeCell ref="D27:E27"/>
    <mergeCell ref="G27:H27"/>
    <mergeCell ref="A42:B42"/>
    <mergeCell ref="D42:E42"/>
    <mergeCell ref="G42:H42"/>
    <mergeCell ref="D8:F8"/>
    <mergeCell ref="A12:B12"/>
    <mergeCell ref="D12:E12"/>
    <mergeCell ref="G12:H12"/>
    <mergeCell ref="A8:C8"/>
  </mergeCells>
  <conditionalFormatting sqref="A25:B25 D25:E25 G25:H25 A40:B40 D40:E40 G40:H40 A55:B55 D55:E55 G55:H55 A70:B70 D70:E70 G70:H70 A86:B86 D86:E86 G86:H86 A101:B101 D101:E101 G101:H101 A116:B116 D116:E116 G116:H116 A131:B131 D131:E131 G131:H131 A146:B146 D146:E146 G146:H146 A161:B161 D161:E161 G161:H161 A176:B176 D176:E176 G176:H176 A192:B192 D192:E192">
    <cfRule type="cellIs" priority="1" dxfId="0" operator="equal" stopIfTrue="1">
      <formula>"CORRECTO!"</formula>
    </cfRule>
    <cfRule type="cellIs" priority="2" dxfId="1" operator="equal" stopIfTrue="1">
      <formula>"MAL"</formula>
    </cfRule>
    <cfRule type="cellIs" priority="3" dxfId="2" operator="equal" stopIfTrue="1">
      <formula>"CASI"</formula>
    </cfRule>
  </conditionalFormatting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malpei</dc:creator>
  <cp:keywords/>
  <dc:description/>
  <cp:lastModifiedBy>malpei</cp:lastModifiedBy>
  <dcterms:created xsi:type="dcterms:W3CDTF">2005-05-20T15:58:11Z</dcterms:created>
  <dcterms:modified xsi:type="dcterms:W3CDTF">2005-05-20T20:06:05Z</dcterms:modified>
  <cp:category/>
  <cp:version/>
  <cp:contentType/>
  <cp:contentStatus/>
</cp:coreProperties>
</file>