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555" windowWidth="15180" windowHeight="1164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<sst xmlns="http://schemas.openxmlformats.org/spreadsheetml/2006/main" count="105" uniqueCount="105">
  <si>
    <t>Frase</t>
  </si>
  <si>
    <t>Pelicula</t>
  </si>
  <si>
    <t>Resultado</t>
  </si>
  <si>
    <t>% Completado</t>
  </si>
  <si>
    <t>Frases QUIZ</t>
  </si>
  <si>
    <t>No creo en los vampiros, pero creo en lo que he visto</t>
  </si>
  <si>
    <t>Vamos a llevarnos bien, porque si no van a haber hondonadas de ostias aquí, ¡eh!.</t>
  </si>
  <si>
    <t>¿Has conocido a alguien a quien no hayas matado?</t>
  </si>
  <si>
    <t>Todos me lo dicen pero yo no me fío... que las esquimales tienen el coño frío.</t>
  </si>
  <si>
    <t>Hazlo o no lo hagas, pero no lo intentes</t>
  </si>
  <si>
    <t>Veinte mil terroristas en todo el mundo y voy y mato a uno que tiene pie de mujer</t>
  </si>
  <si>
    <t>Ni mujeres ni niños, esas son las reglas</t>
  </si>
  <si>
    <t>Yo no soy mala, es que me han dibujado así.</t>
  </si>
  <si>
    <t>Matar a un hombre es algo despreciable. Le quitas todo lo tiene, y todo lo que podría llegar a tener</t>
  </si>
  <si>
    <t>El mejor truco que el diablo inventó fue hacer creer al mundo de que no existía.</t>
  </si>
  <si>
    <t>¿Qué le regalarías a un hombre que lo tiene todo?</t>
  </si>
  <si>
    <t>Hasta el infinito y más allá.</t>
  </si>
  <si>
    <t>Mejor que empieces a creer en historias de fantasmas... Estas en una</t>
  </si>
  <si>
    <t>Pase lo que pase mantente con vida; iré a buscarte. Por mucho que me cueste, por muy lejos que estés, te encontraré</t>
  </si>
  <si>
    <t>como desees</t>
  </si>
  <si>
    <t xml:space="preserve">Lo que quiero de ustedes es una busqueda exhaustiva de cada gasolinera, residencia, almacen, granja, gallinero, cobertizo y caseta de perro de esa zona. Habra controles cada 20 km. </t>
  </si>
  <si>
    <t>Un día sin su noche. Una noche sin su día</t>
  </si>
  <si>
    <t>No he vencido al fuego y a la muerte para intercambiar falacias con un gusano sarnoso</t>
  </si>
  <si>
    <t xml:space="preserve">Cuando un dedo apunta al cielo, el tonto mira el dedo. </t>
  </si>
  <si>
    <t>Me ha moqueado</t>
  </si>
  <si>
    <t xml:space="preserve">Muerte segura, victoria incierta... ¿¡A qué esperamos?!  </t>
  </si>
  <si>
    <t>Las mato con el amor que ellas se tenian... y eso sucede cada dia... y sucede por todo el mundo</t>
  </si>
  <si>
    <t xml:space="preserve">El otro día ví a tu madre dándole patadas a una lata, y le pregunté "¿qué haces?", y me contestó "ya ves, de mudanza". </t>
  </si>
  <si>
    <t>Señor Marks, por orden de la división precriminal del distrito de Columbia le detengo por el futuro asesinato de Sarah Marks y Donald Dubin que iba a suceder hoy.</t>
  </si>
  <si>
    <t xml:space="preserve">Sólo quiero, mis setenta mil de los grandes. </t>
  </si>
  <si>
    <t>Que yo recuerde desde que tuve uso de razón quise ser gangster</t>
  </si>
  <si>
    <t>Cuanto más me acerco a tí más me crece</t>
  </si>
  <si>
    <t>Si cuando crezcas aún me guardas rencor por esto... te estaré esperando</t>
  </si>
  <si>
    <t>Si mandan a uno de los nuestros al hospital, mandamos a dos de ellos a la morgue</t>
  </si>
  <si>
    <t>Rosebud...</t>
  </si>
  <si>
    <t>Recuerda a Sammy Jankis...</t>
  </si>
  <si>
    <t>Extraño, ¿verdad? La vida de cada hombre toca muchas vidas, y cuando uno no está cerca deja un horrible agujero, ¿no es cierto? Ya ves George, tuviste una vida maravillosa</t>
  </si>
  <si>
    <t>dónde quieres que te dispare? En la mano o en el pie?</t>
  </si>
  <si>
    <t>Algunas veces pienso, pienso que fuimos los tres los que subimos en aquel coche...</t>
  </si>
  <si>
    <t>La única cosa capaz de generar 1,21 gigawatios de electricidad es un rayo. Desgraciadamente nunca se sabe dónde y cuando va a caer uno.----Lo sabemos</t>
  </si>
  <si>
    <t xml:space="preserve">Nunca tuve amigos como los que tuve a los 12 años. </t>
  </si>
  <si>
    <t>Llega un momento en el que un hombre razonable se traga su orgullo y admite que se ha equivocado. La verdad es...que nunca fui un hombre razonable.</t>
  </si>
  <si>
    <t xml:space="preserve"> -¿Nervioso?.
- Si, un poco.
-¿Es la primera vez?.
- No, ya había estado nervioso antes.</t>
  </si>
  <si>
    <t>¿Has bailado alguna vez con el diablo a la luz de la luna?</t>
  </si>
  <si>
    <t xml:space="preserve"> -¿Dónde estuviste anoche?.
- Hace mucho tiempo de eso, ya no me acuerdo.
-¿Te veré ésta noche?.
- Nunca hago planes con tanta antelación.</t>
  </si>
  <si>
    <t xml:space="preserve"> -¿En que piso es?
- En el siete y medio.</t>
  </si>
  <si>
    <t xml:space="preserve">Muchos de los que viven merecen morir y algunos de los que mueren merecen la vida. ¿Puedes devolver la vida?... Entonces no te apresures a dispensar la muerte. Pues ni el más sabio conoce el fin de todos los caminos. </t>
  </si>
  <si>
    <t>A mi señal, ira y fuego.</t>
  </si>
  <si>
    <t>Si, Zeus. Como el del monte Olimpo. El padre de Apolo. El de..” ¡no me toques los cojones o te meto un rayo por el culo!”. Zeus. ¿Te importa?</t>
  </si>
  <si>
    <t xml:space="preserve"> -Buen trabajo hijo, ¿cómo te llamas?
-Me llamo Murphy.</t>
  </si>
  <si>
    <t xml:space="preserve"> -Faltan 200 kms. para Chicago, tenemos el depósito lleno, medio paquete de cigarrillos, es de noche y llevamos gafas de sol
-¡Tira!</t>
  </si>
  <si>
    <t xml:space="preserve"> - Cariño, crees que hay alguien en el mundo haciendo exactamente esto en este preciso momento?
- Eso espero, sinó qué coño es lo que queremos salvar</t>
  </si>
  <si>
    <t>Tengo miedo de muchas cosas....Pero tambien tengo miedo de salir de este cuarto y no volver a sentir en toda mi vida lo que siento estando contigo.</t>
  </si>
  <si>
    <t xml:space="preserve"> -¿Quieres confesarte?. 
-Bueno... tal vez más tarde padre. Porque a donde voy, tendré que volver de nuevo. </t>
  </si>
  <si>
    <t xml:space="preserve">Klatuuuhhh...verrataaa...Nighttt.. COUGH COUGH COUGH...Las he dicho ¿Ehhhh? he dicho las plabras mágicas!! </t>
  </si>
  <si>
    <t>Follaremos como leones, tendremos enanos y viviremos felices para siempre.</t>
  </si>
  <si>
    <t>Treguna mecoides trecorum satis dee</t>
  </si>
  <si>
    <t xml:space="preserve"> -Vete entrando Cariño que voy a comprar el AS.
-Pero si ya te lo has leido esta mañana.
-Me he leido el Marca Pero las noticias hay que contrastarlas cariño.</t>
  </si>
  <si>
    <t>¿Por qué no me dijiste que sabías leer?
- se leer?.........se leer!!</t>
  </si>
  <si>
    <t xml:space="preserve"> -Espero que uno de estos monos amarillos hable nuestro jodido idioma
 -Soy el subinspector Masamune Ohiro, de la prefectura de policia de Osaka... y yo hablo su jodido idioma.</t>
  </si>
  <si>
    <t xml:space="preserve"> -¿Qué es lo mejor de la vida ?
- La estepa, un caballo y un aguila en la mano... 
- ¡Mal ! ¿qué es lo mejor de la vida ?
- Matar enemigos, degollarlos a todos y escuchar el llanto de sus mujeres.</t>
  </si>
  <si>
    <t>¿Para que coño sirven las tres conchas ?</t>
  </si>
  <si>
    <t xml:space="preserve"> -¿Quién eres tú?
-Soy Juan Ramírez Sánchez de Villalobos, escudero real de su majestad Carlos I de España.
-¿Qué quieres?
- A tí.</t>
  </si>
  <si>
    <t xml:space="preserve">Chachi que si a chachi que no, estamos en el mogollón.  </t>
  </si>
  <si>
    <t xml:space="preserve"> -He venido a salvarte.
- ¿Ah, si? ¿y quien te salvará a ti, junior?
- Te he dicho...(ratatatatata)... que no me llames junior.</t>
  </si>
  <si>
    <t xml:space="preserve"> -A ver si me aclaro. cuando se fugó de aquí, bajo por el tobogan del incinerador hasta la plataforma, y por los tuneles llegó hasta la planta de energía, dió una lección magistral cruzando la maquina de vapor y llegó a la cisterna por la toma de aqua. pero como... ¡en el nombre de los testiculos del minotauro !... ¿logró salir de su celda ?... lo pregunto sólo porque en nuestra situación... bueno, podría ser una información bastante útil. ¡me parece!....
-Secreto profesional, hijo.</t>
  </si>
  <si>
    <t>Hay siete pecados capitales: la gula, la avaricia, la pereza, la ira, la soberbia, la lujuria y la envidia. siete. prepárate para cinco crímenes más.</t>
  </si>
  <si>
    <t xml:space="preserve"> -Tengo que decirte algo... yo fui el compañero de habitacion del primo del abuelo del sobrino de tu padre.
- Es decir, que tú y yo somos...?
- Absolutamente nada, que es en lo que te voy a convertir.</t>
  </si>
  <si>
    <t>Mira como vuelo...¡como los ángeles!... Me voy pa' bajo!!!!!</t>
  </si>
  <si>
    <t xml:space="preserve">¿Para qué salvar la vida cuando ves lo que hacen con ella?" </t>
  </si>
  <si>
    <t>Un sólo tiro, Nickie. ¿Recuerdas? Un sólo tiro.</t>
  </si>
  <si>
    <t xml:space="preserve"> -¿Qué érais cuando os recogí?
-Basura desechos de hospital
-¿Quién os sacó del arroyo y os trajo hasta aquí?
-Tu, Ramón!
-¿Y, ahora qué sois?
-MUTANTES! MUTANTES! MUTANTES!</t>
  </si>
  <si>
    <t xml:space="preserve"> - ¿Quién es ese Godegick?
- Un Gufián
- Y un cagtegista</t>
  </si>
  <si>
    <t xml:space="preserve"> - Se le ha caido un zurullo de coña.
-¿Zurullo de coña? yo no trabajo ese artículo.</t>
  </si>
  <si>
    <t>Este es, para mí, el mejor momento del día: cuando me la machaco en la ducha. A partir de aquí, todo va a peor.</t>
  </si>
  <si>
    <t>Pon la boca en el bordillo...</t>
  </si>
  <si>
    <t>Le diremos a tu madre que nos la comimos entre los dos.</t>
  </si>
  <si>
    <t xml:space="preserve"> - Jodo, este cafe huele a mierda!! 
- Es que es mierda... 
- Siiii claaaro, habló Juan Valdés...  Mmmmm, este café tiene como tropezones...</t>
  </si>
  <si>
    <t xml:space="preserve"> -La lección de hoy es... mataos unos a otros. Hasta que sólo quede uno. No hay reglas. Vamos a ver un vídeo y no os durmáis. ¿Alguna pregunta? 
- ¿Si sobrevivo puedo irme a casa? 
- Claro, pero si todos los demás están muertos.</t>
  </si>
  <si>
    <t>...Estos niños estaban hechos unos Munson!!</t>
  </si>
  <si>
    <t>Dejen sus problemas en la puerta. ¿Qué la vida es complicada? Aquí dentro la vida es hermosa, las chicas son hermosas, hasta la orquesta es hermosa. ¡Hermosísima!</t>
  </si>
  <si>
    <t>¡Datos, datos! ¡Necesito datos!</t>
  </si>
  <si>
    <t xml:space="preserve">Lucharé. ¡En el nombre de mi padre, y en el de la verdad! </t>
  </si>
  <si>
    <t>Las calles de Mullbery y Worth; Cross, Orange y Little Water. Cada uno de los Five Points es un dedo, y cuando cierro la mano, se convierte en un puño.</t>
  </si>
  <si>
    <t>Dos hombres entran, uno sale</t>
  </si>
  <si>
    <t>Buenas noches Príncipes de Maine, Reyes de Nueva Inglaterra</t>
  </si>
  <si>
    <t xml:space="preserve"> -Puedes evitar esto, solo tienes que renunciar. 
-No, señor. 
-¿Por qué tanto sufrimiento? vuelve a tu casa a pasártelo bien, no tienes por qué estar aquí. 
-N.. no. 
-¿Pero porque? ¿dímelo?. 
-Por que no tengo a donde ir, ¡señor!.</t>
  </si>
  <si>
    <t>Nací mitad vampiro, mitad humano, tengo toda su fuerza y ninguno de sus defectos ,me llaman el que ha visto el sol...</t>
  </si>
  <si>
    <t>En Cuba, están con la cartilla de racionamiento, con todas sus movidas y problemas, pero están contentos, ¿¿por qué?? 
Porque se pasan todo el día follando, y claro, luego todo el día bailando, con la alegria en el cuerpo</t>
  </si>
  <si>
    <t>De pequeño los niños me llamaban Don Cristal.</t>
  </si>
  <si>
    <t>¡¡Shaneeeee!!.</t>
  </si>
  <si>
    <t>LLevas quince minutos repitiendo nombres...Toby.¿Toby Wong?¿Toby Wong?¿Toby Wong?¿Toby Chan? El puto Charlie Chan. Tengo la polla de Madonna en mi oido izquierdo, y la chinita Toby nosequemas en mi oido derecho.</t>
  </si>
  <si>
    <t xml:space="preserve">Ahí va un pequeño secretito: yo maté a tu padre </t>
  </si>
  <si>
    <t xml:space="preserve"> -¿Cuántas son 5 x 2? 
- 12. 
- Ahora a ver si contesta alguien que no sea un retrasado mental.</t>
  </si>
  <si>
    <t>¿De qué color son mis ojos?</t>
  </si>
  <si>
    <t>No enterraré a mi hijo, ¡mi hijo me enterrará a mi!</t>
  </si>
  <si>
    <t xml:space="preserve"> -Tu me respetarás, ¿no hijo?, 
-¡Hombre padre!. Que usted es mi padre…, 
- Ya lo sé hijo, pero un hombre siempre es un hombre en la cama.</t>
  </si>
  <si>
    <t>...Te encierran de por 'vida', y eso es justo lo que te quitan</t>
  </si>
  <si>
    <t>Eres lo que amas, no lo que te ama.</t>
  </si>
  <si>
    <t>Pues en conciencia os diré que para una gran alabanza, no me parece bastante atractiva; para elogiarla con brillantez, la veo demasiado morena, y para ensalzarla con entusiasmo, la considero pequeña. Todo lo que puedo decir a su favor es que si ella fuera diferente de lo que es, no sería bella, y que siendo como es, tampoco me gusta.</t>
  </si>
  <si>
    <t>Quiero que recuerdes una palabra, ¿de acuerdo? Es como una palabra clave: Yahoo.</t>
  </si>
  <si>
    <t xml:space="preserve"> -¿Sabe?, yo leo cosas...cosas que suceden en la historia...y sabe qué?...Los sicilianos descienden de negros.
-No, no entiendo. ¿cómo dice?
- Es un hecho. Los sicilianos tienen sangre negra bombeando en sus corazones. Hace cientos de años los moros conquistaron sicilia, y los moros son negros...</t>
  </si>
  <si>
    <t>El sospechoso era blanco, bigote, 1'85
-ummm ese es un bigote muy grande</t>
  </si>
  <si>
    <t>Tanto gilipollas suelto y tan pocas balas...</t>
  </si>
  <si>
    <t>...y cómo ha sido antes, que se me suben dos niñatos con los vasos de cuba libre..."ji ji...ja ja"...les he tenido que meter una ostia a cada uno y dejarlos tirados en medio de la M-30.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</si>
</sst>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0"/>
      <name val="Arial"/>
      <family val="0"/>
    </font>
    <font>
      <u val="single"/>
      <sz val="10"/>
      <color indexed="12"/>
      <name val="Arial"/>
      <family val="0"/>
    </font>
    <font>
      <u val="single"/>
      <sz val="10"/>
      <color indexed="36"/>
      <name val="Arial"/>
      <family val="0"/>
    </font>
    <font>
      <b/>
      <sz val="16"/>
      <name val="Arial"/>
      <family val="2"/>
    </font>
    <font>
      <b/>
      <sz val="14"/>
      <name val="Arial"/>
      <family val="2"/>
    </font>
    <font>
      <b/>
      <sz val="14"/>
      <color indexed="48"/>
      <name val="Arial"/>
      <family val="2"/>
    </font>
    <font>
      <b/>
      <sz val="10"/>
      <name val="Arial"/>
      <family val="2"/>
    </font>
  </fonts>
  <fills count="4">
    <fill>
      <patternFill/>
    </fill>
    <fill>
      <patternFill patternType="gray125"/>
    </fill>
    <fill>
      <patternFill patternType="solid">
        <fgColor indexed="51"/>
        <bgColor indexed="64"/>
      </patternFill>
    </fill>
    <fill>
      <patternFill patternType="solid">
        <fgColor indexed="49"/>
        <bgColor indexed="64"/>
      </patternFill>
    </fill>
  </fills>
  <borders count="17">
    <border>
      <left/>
      <right/>
      <top/>
      <bottom/>
      <diagonal/>
    </border>
    <border>
      <left>
        <color indexed="63"/>
      </left>
      <right>
        <color indexed="63"/>
      </right>
      <top style="thin"/>
      <bottom>
        <color indexed="63"/>
      </bottom>
    </border>
    <border>
      <left style="thin"/>
      <right style="medium"/>
      <top style="thin"/>
      <bottom style="thin"/>
    </border>
    <border>
      <left style="thin"/>
      <right style="medium"/>
      <top>
        <color indexed="63"/>
      </top>
      <bottom>
        <color indexed="63"/>
      </bottom>
    </border>
    <border>
      <left style="thin"/>
      <right style="medium"/>
      <top style="thin"/>
      <bottom style="medium"/>
    </border>
    <border>
      <left style="thin"/>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medium"/>
      <right style="thin"/>
      <top style="thin"/>
      <bottom style="thin"/>
    </border>
    <border>
      <left style="medium"/>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pplyProtection="1">
      <alignment/>
      <protection hidden="1" locked="0"/>
    </xf>
    <xf numFmtId="0" fontId="0" fillId="0" borderId="0" xfId="0" applyAlignment="1">
      <alignment wrapText="1"/>
    </xf>
    <xf numFmtId="0" fontId="3" fillId="0" borderId="0" xfId="0" applyFont="1" applyAlignment="1">
      <alignment wrapText="1"/>
    </xf>
    <xf numFmtId="0" fontId="0" fillId="0" borderId="0" xfId="0" applyBorder="1" applyAlignment="1">
      <alignment wrapText="1"/>
    </xf>
    <xf numFmtId="0" fontId="0" fillId="0" borderId="0" xfId="0" applyBorder="1" applyAlignment="1">
      <alignment/>
    </xf>
    <xf numFmtId="0" fontId="0" fillId="0" borderId="0" xfId="0" applyBorder="1" applyAlignment="1" applyProtection="1">
      <alignment/>
      <protection hidden="1" locked="0"/>
    </xf>
    <xf numFmtId="0" fontId="6" fillId="0" borderId="0" xfId="0" applyFont="1" applyAlignment="1">
      <alignment/>
    </xf>
    <xf numFmtId="0" fontId="0" fillId="0" borderId="0" xfId="0" applyAlignment="1">
      <alignment vertical="top"/>
    </xf>
    <xf numFmtId="0" fontId="6" fillId="0" borderId="0" xfId="0" applyFont="1" applyBorder="1" applyAlignment="1">
      <alignment/>
    </xf>
    <xf numFmtId="1" fontId="5" fillId="2" borderId="1" xfId="0" applyNumberFormat="1" applyFont="1" applyFill="1" applyBorder="1" applyAlignment="1">
      <alignment wrapText="1"/>
    </xf>
    <xf numFmtId="1" fontId="5" fillId="2" borderId="0" xfId="0" applyNumberFormat="1" applyFont="1" applyFill="1" applyBorder="1" applyAlignment="1">
      <alignment wrapText="1"/>
    </xf>
    <xf numFmtId="0" fontId="0" fillId="0" borderId="2" xfId="0" applyBorder="1" applyAlignment="1">
      <alignment horizontal="center" vertical="center"/>
    </xf>
    <xf numFmtId="0" fontId="0" fillId="0" borderId="2" xfId="0"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4" xfId="0" applyBorder="1" applyAlignment="1">
      <alignment horizontal="center" vertical="center"/>
    </xf>
    <xf numFmtId="0" fontId="0" fillId="0" borderId="5" xfId="0" applyBorder="1" applyAlignment="1">
      <alignment horizontal="center" vertical="center"/>
    </xf>
    <xf numFmtId="0" fontId="4" fillId="0" borderId="6" xfId="0" applyFont="1" applyBorder="1" applyAlignment="1">
      <alignment wrapText="1"/>
    </xf>
    <xf numFmtId="0" fontId="4" fillId="0" borderId="6" xfId="0" applyFont="1" applyBorder="1" applyAlignment="1">
      <alignment/>
    </xf>
    <xf numFmtId="0" fontId="4" fillId="0" borderId="7" xfId="0" applyFont="1" applyBorder="1" applyAlignment="1">
      <alignment/>
    </xf>
    <xf numFmtId="0" fontId="0" fillId="0" borderId="8" xfId="0" applyBorder="1" applyAlignment="1">
      <alignment vertical="top"/>
    </xf>
    <xf numFmtId="0" fontId="6" fillId="0" borderId="9" xfId="0" applyFont="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0" fillId="3" borderId="11" xfId="0" applyFill="1" applyBorder="1" applyAlignment="1">
      <alignment vertical="justify" wrapText="1"/>
    </xf>
    <xf numFmtId="0" fontId="0" fillId="3" borderId="12" xfId="0" applyFill="1" applyBorder="1" applyAlignment="1">
      <alignment vertical="justify" wrapText="1"/>
    </xf>
    <xf numFmtId="0" fontId="0" fillId="3" borderId="12" xfId="0" applyFill="1" applyBorder="1" applyAlignment="1">
      <alignment wrapText="1"/>
    </xf>
    <xf numFmtId="0" fontId="0" fillId="3" borderId="13" xfId="0" applyFill="1" applyBorder="1" applyAlignment="1">
      <alignment wrapText="1"/>
    </xf>
    <xf numFmtId="0" fontId="6" fillId="0" borderId="14" xfId="0" applyFont="1" applyFill="1" applyBorder="1" applyAlignment="1" applyProtection="1">
      <alignment horizontal="center" vertical="center"/>
      <protection locked="0"/>
    </xf>
    <xf numFmtId="0" fontId="6" fillId="0" borderId="15" xfId="0" applyFont="1" applyBorder="1" applyAlignment="1">
      <alignment horizontal="center" vertical="top"/>
    </xf>
    <xf numFmtId="0" fontId="6" fillId="0" borderId="16" xfId="0" applyFont="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FFFFCC"/>
      </font>
      <fill>
        <patternFill>
          <bgColor rgb="FFFF0000"/>
        </patternFill>
      </fill>
      <border/>
    </dxf>
    <dxf>
      <font>
        <b/>
        <i val="0"/>
        <color auto="1"/>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B1:F104"/>
  <sheetViews>
    <sheetView showGridLines="0" tabSelected="1" workbookViewId="0" topLeftCell="B64">
      <selection activeCell="D84" sqref="D84"/>
    </sheetView>
  </sheetViews>
  <sheetFormatPr defaultColWidth="9.140625" defaultRowHeight="12.75"/>
  <cols>
    <col min="1" max="1" width="4.57421875" style="0" customWidth="1"/>
    <col min="2" max="2" width="4.8515625" style="8" customWidth="1"/>
    <col min="3" max="3" width="58.140625" style="2" customWidth="1"/>
    <col min="4" max="4" width="40.00390625" style="7" customWidth="1"/>
    <col min="5" max="5" width="24.7109375" style="0" customWidth="1"/>
    <col min="6" max="6" width="9.140625" style="1" hidden="1" customWidth="1"/>
    <col min="7" max="16384" width="34.28125" style="0" customWidth="1"/>
  </cols>
  <sheetData>
    <row r="1" spans="3:5" ht="20.25">
      <c r="C1" s="3" t="s">
        <v>4</v>
      </c>
      <c r="D1" s="11">
        <f>(100/100)*(SUM(F5:F104))</f>
        <v>0</v>
      </c>
      <c r="E1" s="10" t="s">
        <v>3</v>
      </c>
    </row>
    <row r="2" spans="3:6" ht="12.75">
      <c r="C2" s="4"/>
      <c r="D2" s="9"/>
      <c r="E2" s="5"/>
      <c r="F2" s="6"/>
    </row>
    <row r="3" spans="3:6" ht="13.5" thickBot="1">
      <c r="C3" s="4"/>
      <c r="D3" s="9"/>
      <c r="E3" s="5"/>
      <c r="F3" s="6"/>
    </row>
    <row r="4" spans="2:6" ht="18.75" thickBot="1">
      <c r="B4" s="20"/>
      <c r="C4" s="17" t="s">
        <v>0</v>
      </c>
      <c r="D4" s="18" t="s">
        <v>1</v>
      </c>
      <c r="E4" s="19" t="s">
        <v>2</v>
      </c>
      <c r="F4" s="6"/>
    </row>
    <row r="5" spans="2:6" ht="24" customHeight="1">
      <c r="B5" s="29">
        <v>1</v>
      </c>
      <c r="C5" s="24" t="s">
        <v>5</v>
      </c>
      <c r="D5" s="23"/>
      <c r="E5" s="16" t="str">
        <f>IF(F5=0,"Incorrecto","Correcto")</f>
        <v>Incorrecto</v>
      </c>
      <c r="F5" s="6">
        <f>IF(UPPER(D5)="abierto hasta el amanecer",1,0)</f>
        <v>0</v>
      </c>
    </row>
    <row r="6" spans="2:6" ht="25.5">
      <c r="B6" s="29">
        <f>B5+1</f>
        <v>2</v>
      </c>
      <c r="C6" s="25" t="s">
        <v>6</v>
      </c>
      <c r="D6" s="21"/>
      <c r="E6" s="12" t="str">
        <f>IF(F6=0,"Incorrecto","Correcto")</f>
        <v>Incorrecto</v>
      </c>
      <c r="F6" s="6">
        <f>IF(UPPER(D6)="airbag",1,0)</f>
        <v>0</v>
      </c>
    </row>
    <row r="7" spans="2:6" ht="12.75">
      <c r="B7" s="29">
        <f aca="true" t="shared" si="0" ref="B7:B70">B6+1</f>
        <v>3</v>
      </c>
      <c r="C7" s="25" t="s">
        <v>76</v>
      </c>
      <c r="D7" s="21"/>
      <c r="E7" s="12" t="str">
        <f>IF(F7=0,"Incorrecto","Correcto")</f>
        <v>Incorrecto</v>
      </c>
      <c r="F7" s="6">
        <f>IF(UPPER(D7)="american pie",1,0)</f>
        <v>0</v>
      </c>
    </row>
    <row r="8" spans="2:6" ht="22.5" customHeight="1">
      <c r="B8" s="29">
        <f t="shared" si="0"/>
        <v>4</v>
      </c>
      <c r="C8" s="25" t="s">
        <v>7</v>
      </c>
      <c r="D8" s="21"/>
      <c r="E8" s="12" t="str">
        <f>IF(F8=0,"Incorrecto","Correcto")</f>
        <v>Incorrecto</v>
      </c>
      <c r="F8" s="6">
        <f>IF(UPPER(D8)="arma letal",1,0)</f>
        <v>0</v>
      </c>
    </row>
    <row r="9" spans="2:6" ht="51">
      <c r="B9" s="29">
        <f t="shared" si="0"/>
        <v>5</v>
      </c>
      <c r="C9" s="25" t="s">
        <v>42</v>
      </c>
      <c r="D9" s="22"/>
      <c r="E9" s="12" t="str">
        <f aca="true" t="shared" si="1" ref="E9:E72">IF(F9=0,"Incorrecto","Correcto")</f>
        <v>Incorrecto</v>
      </c>
      <c r="F9" s="6">
        <f>IF(UPPER(D9)="aterriza como puedas",1,0)</f>
        <v>0</v>
      </c>
    </row>
    <row r="10" spans="2:6" ht="12.75">
      <c r="B10" s="29">
        <f t="shared" si="0"/>
        <v>6</v>
      </c>
      <c r="C10" s="25" t="s">
        <v>103</v>
      </c>
      <c r="D10" s="22"/>
      <c r="E10" s="12" t="str">
        <f t="shared" si="1"/>
        <v>Incorrecto</v>
      </c>
      <c r="F10" s="6">
        <f>IF(UPPER(D10)="Las aventuras de Ford Fairlane",1,0)</f>
        <v>0</v>
      </c>
    </row>
    <row r="11" spans="2:6" ht="12.75">
      <c r="B11" s="29">
        <f t="shared" si="0"/>
        <v>7</v>
      </c>
      <c r="C11" s="25" t="s">
        <v>43</v>
      </c>
      <c r="D11" s="22"/>
      <c r="E11" s="12" t="str">
        <f t="shared" si="1"/>
        <v>Incorrecto</v>
      </c>
      <c r="F11" s="6">
        <f>IF(UPPER(D11)="batman",1,0)</f>
        <v>0</v>
      </c>
    </row>
    <row r="12" spans="2:6" ht="51">
      <c r="B12" s="29">
        <f t="shared" si="0"/>
        <v>8</v>
      </c>
      <c r="C12" s="25" t="s">
        <v>44</v>
      </c>
      <c r="D12" s="22"/>
      <c r="E12" s="12" t="str">
        <f t="shared" si="1"/>
        <v>Incorrecto</v>
      </c>
      <c r="F12" s="6">
        <f>IF(UPPER(D12)="casablanca",1,0)</f>
        <v>0</v>
      </c>
    </row>
    <row r="13" spans="2:6" ht="25.5">
      <c r="B13" s="29">
        <f t="shared" si="0"/>
        <v>9</v>
      </c>
      <c r="C13" s="25" t="s">
        <v>8</v>
      </c>
      <c r="D13" s="22"/>
      <c r="E13" s="12" t="str">
        <f t="shared" si="1"/>
        <v>Incorrecto</v>
      </c>
      <c r="F13" s="6">
        <f>IF(UPPER(D13)="la chaqueta metalica",1,0)</f>
        <v>0</v>
      </c>
    </row>
    <row r="14" spans="2:6" ht="25.5">
      <c r="B14" s="29">
        <f t="shared" si="0"/>
        <v>10</v>
      </c>
      <c r="C14" s="25" t="s">
        <v>45</v>
      </c>
      <c r="D14" s="22"/>
      <c r="E14" s="12" t="str">
        <f t="shared" si="1"/>
        <v>Incorrecto</v>
      </c>
      <c r="F14" s="6">
        <f>IF(UPPER(D14)="Como ser john malkovich",1,0)</f>
        <v>0</v>
      </c>
    </row>
    <row r="15" spans="2:6" ht="51">
      <c r="B15" s="29">
        <f t="shared" si="0"/>
        <v>11</v>
      </c>
      <c r="C15" s="25" t="s">
        <v>46</v>
      </c>
      <c r="D15" s="22"/>
      <c r="E15" s="12" t="str">
        <f t="shared" si="1"/>
        <v>Incorrecto</v>
      </c>
      <c r="F15" s="6">
        <f>IF(UPPER(D15)="la comunidad del anillo",1,0)</f>
        <v>0</v>
      </c>
    </row>
    <row r="16" spans="2:6" ht="12.75">
      <c r="B16" s="29">
        <f t="shared" si="0"/>
        <v>12</v>
      </c>
      <c r="C16" s="25" t="s">
        <v>47</v>
      </c>
      <c r="D16" s="22"/>
      <c r="E16" s="12" t="str">
        <f t="shared" si="1"/>
        <v>Incorrecto</v>
      </c>
      <c r="F16" s="6">
        <f>IF(UPPER(D16)="gladiator",1,0)</f>
        <v>0</v>
      </c>
    </row>
    <row r="17" spans="2:6" ht="12.75">
      <c r="B17" s="29">
        <f t="shared" si="0"/>
        <v>13</v>
      </c>
      <c r="C17" s="25" t="s">
        <v>9</v>
      </c>
      <c r="D17" s="22"/>
      <c r="E17" s="12" t="str">
        <f t="shared" si="1"/>
        <v>Incorrecto</v>
      </c>
      <c r="F17" s="6">
        <f>IF(UPPER(D17)="el imperio contraataca",1,0)</f>
        <v>0</v>
      </c>
    </row>
    <row r="18" spans="2:6" ht="25.5">
      <c r="B18" s="29">
        <f t="shared" si="0"/>
        <v>14</v>
      </c>
      <c r="C18" s="25" t="s">
        <v>10</v>
      </c>
      <c r="D18" s="22"/>
      <c r="E18" s="12" t="str">
        <f t="shared" si="1"/>
        <v>Incorrecto</v>
      </c>
      <c r="F18" s="6">
        <f>IF(UPPER(D18)="la jungla de cristal",1,0)</f>
        <v>0</v>
      </c>
    </row>
    <row r="19" spans="2:6" ht="38.25">
      <c r="B19" s="29">
        <f t="shared" si="0"/>
        <v>15</v>
      </c>
      <c r="C19" s="25" t="s">
        <v>48</v>
      </c>
      <c r="D19" s="22"/>
      <c r="E19" s="12" t="str">
        <f t="shared" si="1"/>
        <v>Incorrecto</v>
      </c>
      <c r="F19" s="6">
        <f>IF(UPPER(D19)="la jungla de cristal: la venganza",1,0)</f>
        <v>0</v>
      </c>
    </row>
    <row r="20" spans="2:6" ht="12.75">
      <c r="B20" s="29">
        <f t="shared" si="0"/>
        <v>16</v>
      </c>
      <c r="C20" s="25" t="s">
        <v>11</v>
      </c>
      <c r="D20" s="22"/>
      <c r="E20" s="12" t="str">
        <f t="shared" si="1"/>
        <v>Incorrecto</v>
      </c>
      <c r="F20" s="6">
        <f>IF(UPPER(D20)="leon el profesional",1,0)</f>
        <v>0</v>
      </c>
    </row>
    <row r="21" spans="2:6" ht="12.75">
      <c r="B21" s="29">
        <f t="shared" si="0"/>
        <v>17</v>
      </c>
      <c r="C21" s="25" t="s">
        <v>12</v>
      </c>
      <c r="D21" s="22"/>
      <c r="E21" s="12" t="str">
        <f t="shared" si="1"/>
        <v>Incorrecto</v>
      </c>
      <c r="F21" s="6">
        <f>IF(UPPER(D21)="¿Quien engaño a Roger Rabbit?",1,0)</f>
        <v>0</v>
      </c>
    </row>
    <row r="22" spans="2:6" ht="25.5">
      <c r="B22" s="29">
        <f t="shared" si="0"/>
        <v>18</v>
      </c>
      <c r="C22" s="25" t="s">
        <v>49</v>
      </c>
      <c r="D22" s="22"/>
      <c r="E22" s="12" t="str">
        <f t="shared" si="1"/>
        <v>Incorrecto</v>
      </c>
      <c r="F22" s="6">
        <f>IF(UPPER(D22)="robocop",1,0)</f>
        <v>0</v>
      </c>
    </row>
    <row r="23" spans="2:6" ht="25.5">
      <c r="B23" s="29">
        <f t="shared" si="0"/>
        <v>19</v>
      </c>
      <c r="C23" s="25" t="s">
        <v>13</v>
      </c>
      <c r="D23" s="22"/>
      <c r="E23" s="12" t="str">
        <f t="shared" si="1"/>
        <v>Incorrecto</v>
      </c>
      <c r="F23" s="6">
        <f>IF(UPPER(D23)="sin perdon",1,0)</f>
        <v>0</v>
      </c>
    </row>
    <row r="24" spans="2:6" ht="25.5">
      <c r="B24" s="29">
        <f t="shared" si="0"/>
        <v>20</v>
      </c>
      <c r="C24" s="25" t="s">
        <v>14</v>
      </c>
      <c r="D24" s="22"/>
      <c r="E24" s="12" t="str">
        <f t="shared" si="1"/>
        <v>Incorrecto</v>
      </c>
      <c r="F24" s="6">
        <f>IF(UPPER(D24)="sospechosos habituales",1,0)</f>
        <v>0</v>
      </c>
    </row>
    <row r="25" spans="2:6" ht="38.25">
      <c r="B25" s="29">
        <f t="shared" si="0"/>
        <v>21</v>
      </c>
      <c r="C25" s="26" t="s">
        <v>50</v>
      </c>
      <c r="D25" s="22"/>
      <c r="E25" s="12" t="str">
        <f t="shared" si="1"/>
        <v>Incorrecto</v>
      </c>
      <c r="F25" s="6">
        <f>IF(UPPER(D25)="granujas a todo ritmo",1,0)</f>
        <v>0</v>
      </c>
    </row>
    <row r="26" spans="2:6" ht="12.75">
      <c r="B26" s="29">
        <f t="shared" si="0"/>
        <v>22</v>
      </c>
      <c r="C26" s="25" t="s">
        <v>15</v>
      </c>
      <c r="D26" s="22"/>
      <c r="E26" s="12" t="str">
        <f t="shared" si="1"/>
        <v>Incorrecto</v>
      </c>
      <c r="F26" s="6">
        <f>IF(UPPER(D26)="the game",1,0)</f>
        <v>0</v>
      </c>
    </row>
    <row r="27" spans="2:6" ht="12.75">
      <c r="B27" s="29">
        <f t="shared" si="0"/>
        <v>23</v>
      </c>
      <c r="C27" s="25" t="s">
        <v>16</v>
      </c>
      <c r="D27" s="22"/>
      <c r="E27" s="12" t="str">
        <f t="shared" si="1"/>
        <v>Incorrecto</v>
      </c>
      <c r="F27" s="6">
        <f>IF(UPPER(D27)="toy story",1,0)</f>
        <v>0</v>
      </c>
    </row>
    <row r="28" spans="2:6" ht="25.5">
      <c r="B28" s="29">
        <f t="shared" si="0"/>
        <v>24</v>
      </c>
      <c r="C28" s="25" t="s">
        <v>17</v>
      </c>
      <c r="D28" s="22"/>
      <c r="E28" s="12" t="str">
        <f t="shared" si="1"/>
        <v>Incorrecto</v>
      </c>
      <c r="F28" s="6">
        <f>IF(UPPER(D28)="piratas del caribe",1,0)</f>
        <v>0</v>
      </c>
    </row>
    <row r="29" spans="2:6" ht="25.5">
      <c r="B29" s="29">
        <f t="shared" si="0"/>
        <v>25</v>
      </c>
      <c r="C29" s="25" t="s">
        <v>18</v>
      </c>
      <c r="D29" s="22"/>
      <c r="E29" s="12" t="str">
        <f t="shared" si="1"/>
        <v>Incorrecto</v>
      </c>
      <c r="F29" s="6">
        <f>IF(UPPER(D29)="el ultimo mohicano",1,0)</f>
        <v>0</v>
      </c>
    </row>
    <row r="30" spans="2:6" ht="12.75">
      <c r="B30" s="29">
        <f t="shared" si="0"/>
        <v>26</v>
      </c>
      <c r="C30" s="25" t="s">
        <v>19</v>
      </c>
      <c r="D30" s="22"/>
      <c r="E30" s="12" t="str">
        <f t="shared" si="1"/>
        <v>Incorrecto</v>
      </c>
      <c r="F30" s="6">
        <f>IF(UPPER(D30)="la princesa prometida",1,0)</f>
        <v>0</v>
      </c>
    </row>
    <row r="31" spans="2:6" ht="38.25">
      <c r="B31" s="29">
        <f t="shared" si="0"/>
        <v>27</v>
      </c>
      <c r="C31" s="25" t="s">
        <v>51</v>
      </c>
      <c r="D31" s="22"/>
      <c r="E31" s="12" t="str">
        <f t="shared" si="1"/>
        <v>Incorrecto</v>
      </c>
      <c r="F31" s="6">
        <f>IF(UPPER(D31)="Armageddon",1,0)</f>
        <v>0</v>
      </c>
    </row>
    <row r="32" spans="2:6" ht="38.25">
      <c r="B32" s="29">
        <f t="shared" si="0"/>
        <v>28</v>
      </c>
      <c r="C32" s="25" t="s">
        <v>52</v>
      </c>
      <c r="D32" s="22"/>
      <c r="E32" s="12" t="str">
        <f t="shared" si="1"/>
        <v>Incorrecto</v>
      </c>
      <c r="F32" s="6">
        <f>IF(UPPER(D32)="dirty dancing",1,0)</f>
        <v>0</v>
      </c>
    </row>
    <row r="33" spans="2:6" ht="38.25">
      <c r="B33" s="29">
        <f t="shared" si="0"/>
        <v>29</v>
      </c>
      <c r="C33" s="25" t="s">
        <v>20</v>
      </c>
      <c r="D33" s="22"/>
      <c r="E33" s="12" t="str">
        <f t="shared" si="1"/>
        <v>Incorrecto</v>
      </c>
      <c r="F33" s="6">
        <f>IF(UPPER(D33)="el fugitivo",1,0)</f>
        <v>0</v>
      </c>
    </row>
    <row r="34" spans="2:6" ht="12.75">
      <c r="B34" s="29">
        <f t="shared" si="0"/>
        <v>30</v>
      </c>
      <c r="C34" s="25" t="s">
        <v>21</v>
      </c>
      <c r="D34" s="22"/>
      <c r="E34" s="12" t="str">
        <f t="shared" si="1"/>
        <v>Incorrecto</v>
      </c>
      <c r="F34" s="6">
        <f>IF(UPPER(D34)="lady halcon",1,0)</f>
        <v>0</v>
      </c>
    </row>
    <row r="35" spans="2:6" ht="25.5">
      <c r="B35" s="29">
        <f t="shared" si="0"/>
        <v>31</v>
      </c>
      <c r="C35" s="25" t="s">
        <v>22</v>
      </c>
      <c r="D35" s="22"/>
      <c r="E35" s="12" t="str">
        <f t="shared" si="1"/>
        <v>Incorrecto</v>
      </c>
      <c r="F35" s="6">
        <f>IF(UPPER(D35)="las dos torres",1,0)</f>
        <v>0</v>
      </c>
    </row>
    <row r="36" spans="2:6" ht="12.75">
      <c r="B36" s="29">
        <f t="shared" si="0"/>
        <v>32</v>
      </c>
      <c r="C36" s="25" t="s">
        <v>23</v>
      </c>
      <c r="D36" s="22"/>
      <c r="E36" s="12" t="str">
        <f t="shared" si="1"/>
        <v>Incorrecto</v>
      </c>
      <c r="F36" s="6">
        <f>IF(UPPER(D36)="amelie",1,0)</f>
        <v>0</v>
      </c>
    </row>
    <row r="37" spans="2:6" ht="12.75">
      <c r="B37" s="29">
        <f t="shared" si="0"/>
        <v>33</v>
      </c>
      <c r="C37" s="25" t="s">
        <v>24</v>
      </c>
      <c r="D37" s="22"/>
      <c r="E37" s="12" t="str">
        <f t="shared" si="1"/>
        <v>Incorrecto</v>
      </c>
      <c r="F37" s="6">
        <f>IF(UPPER(D37)="los cazafantasmas",1,0)</f>
        <v>0</v>
      </c>
    </row>
    <row r="38" spans="2:6" ht="38.25">
      <c r="B38" s="29">
        <f t="shared" si="0"/>
        <v>34</v>
      </c>
      <c r="C38" s="25" t="s">
        <v>53</v>
      </c>
      <c r="D38" s="22"/>
      <c r="E38" s="12" t="str">
        <f t="shared" si="1"/>
        <v>Incorrecto</v>
      </c>
      <c r="F38" s="6">
        <f>IF(UPPER(D38)="desperado",1,0)</f>
        <v>0</v>
      </c>
    </row>
    <row r="39" spans="2:6" ht="25.5">
      <c r="B39" s="29">
        <f t="shared" si="0"/>
        <v>35</v>
      </c>
      <c r="C39" s="25" t="s">
        <v>54</v>
      </c>
      <c r="D39" s="22"/>
      <c r="E39" s="12" t="str">
        <f t="shared" si="1"/>
        <v>Incorrecto</v>
      </c>
      <c r="F39" s="6">
        <f>IF(UPPER(D39)="el ejercito de las tinieblas",1,0)</f>
        <v>0</v>
      </c>
    </row>
    <row r="40" spans="2:6" ht="12.75">
      <c r="B40" s="29">
        <f t="shared" si="0"/>
        <v>36</v>
      </c>
      <c r="C40" s="25" t="s">
        <v>25</v>
      </c>
      <c r="D40" s="22"/>
      <c r="E40" s="12" t="str">
        <f t="shared" si="1"/>
        <v>Incorrecto</v>
      </c>
      <c r="F40" s="6">
        <f>IF(UPPER(D40)="el retorno del rey",1,0)</f>
        <v>0</v>
      </c>
    </row>
    <row r="41" spans="2:6" ht="25.5">
      <c r="B41" s="29">
        <f t="shared" si="0"/>
        <v>37</v>
      </c>
      <c r="C41" s="25" t="s">
        <v>55</v>
      </c>
      <c r="D41" s="22"/>
      <c r="E41" s="12" t="str">
        <f t="shared" si="1"/>
        <v>Incorrecto</v>
      </c>
      <c r="F41" s="6">
        <f>IF(UPPER(D41)="instinto basico",1,0)</f>
        <v>0</v>
      </c>
    </row>
    <row r="42" spans="2:6" ht="12.75">
      <c r="B42" s="29">
        <f t="shared" si="0"/>
        <v>38</v>
      </c>
      <c r="C42" s="25" t="s">
        <v>56</v>
      </c>
      <c r="D42" s="22"/>
      <c r="E42" s="12" t="str">
        <f t="shared" si="1"/>
        <v>Incorrecto</v>
      </c>
      <c r="F42" s="6">
        <f>IF(UPPER(D42)="la bruja novata",1,0)</f>
        <v>0</v>
      </c>
    </row>
    <row r="43" spans="2:6" ht="40.5" customHeight="1">
      <c r="B43" s="29">
        <f t="shared" si="0"/>
        <v>39</v>
      </c>
      <c r="C43" s="25" t="s">
        <v>57</v>
      </c>
      <c r="D43" s="22"/>
      <c r="E43" s="12" t="str">
        <f t="shared" si="1"/>
        <v>Incorrecto</v>
      </c>
      <c r="F43" s="6">
        <f>IF(UPPER(D43)="la fiesta",1,0)</f>
        <v>0</v>
      </c>
    </row>
    <row r="44" spans="2:6" ht="25.5">
      <c r="B44" s="29">
        <f t="shared" si="0"/>
        <v>40</v>
      </c>
      <c r="C44" s="25" t="s">
        <v>26</v>
      </c>
      <c r="D44" s="22"/>
      <c r="E44" s="12" t="str">
        <f t="shared" si="1"/>
        <v>Incorrecto</v>
      </c>
      <c r="F44" s="6">
        <f>IF(UPPER(D44)="la milla verde",1,0)</f>
        <v>0</v>
      </c>
    </row>
    <row r="45" spans="2:6" ht="25.5">
      <c r="B45" s="29">
        <f t="shared" si="0"/>
        <v>41</v>
      </c>
      <c r="C45" s="25" t="s">
        <v>27</v>
      </c>
      <c r="D45" s="22"/>
      <c r="E45" s="12" t="str">
        <f t="shared" si="1"/>
        <v>Incorrecto</v>
      </c>
      <c r="F45" s="6">
        <f>IF(UPPER(D45)="los blancos no la saben meter",1,0)</f>
        <v>0</v>
      </c>
    </row>
    <row r="46" spans="2:6" ht="38.25">
      <c r="B46" s="29">
        <f t="shared" si="0"/>
        <v>42</v>
      </c>
      <c r="C46" s="25" t="s">
        <v>28</v>
      </c>
      <c r="D46" s="22"/>
      <c r="E46" s="12" t="str">
        <f t="shared" si="1"/>
        <v>Incorrecto</v>
      </c>
      <c r="F46" s="6">
        <f>IF(UPPER(D46)="minority report",1,0)</f>
        <v>0</v>
      </c>
    </row>
    <row r="47" spans="2:6" ht="12.75">
      <c r="B47" s="29">
        <f t="shared" si="0"/>
        <v>43</v>
      </c>
      <c r="C47" s="25" t="s">
        <v>29</v>
      </c>
      <c r="D47" s="22"/>
      <c r="E47" s="12" t="str">
        <f t="shared" si="1"/>
        <v>Incorrecto</v>
      </c>
      <c r="F47" s="6">
        <f>IF(UPPER(D47)="payback",1,0)</f>
        <v>0</v>
      </c>
    </row>
    <row r="48" spans="2:6" ht="12.75">
      <c r="B48" s="29">
        <f t="shared" si="0"/>
        <v>44</v>
      </c>
      <c r="C48" s="25" t="s">
        <v>30</v>
      </c>
      <c r="D48" s="22"/>
      <c r="E48" s="12" t="str">
        <f t="shared" si="1"/>
        <v>Incorrecto</v>
      </c>
      <c r="F48" s="6">
        <f>IF(UPPER(D48)="uno de los nuestros",1,0)</f>
        <v>0</v>
      </c>
    </row>
    <row r="49" spans="2:6" ht="12.75">
      <c r="B49" s="29">
        <f t="shared" si="0"/>
        <v>45</v>
      </c>
      <c r="C49" s="25" t="s">
        <v>31</v>
      </c>
      <c r="D49" s="22"/>
      <c r="E49" s="12" t="str">
        <f t="shared" si="1"/>
        <v>Incorrecto</v>
      </c>
      <c r="F49" s="6">
        <f>IF(UPPER(D49)="el ataque de los clones",1,0)</f>
        <v>0</v>
      </c>
    </row>
    <row r="50" spans="2:6" ht="25.5">
      <c r="B50" s="29">
        <f t="shared" si="0"/>
        <v>46</v>
      </c>
      <c r="C50" s="25" t="s">
        <v>32</v>
      </c>
      <c r="D50" s="22"/>
      <c r="E50" s="12" t="str">
        <f t="shared" si="1"/>
        <v>Incorrecto</v>
      </c>
      <c r="F50" s="6">
        <f>IF(UPPER(D50)="kill bill vol. 1",1,0)</f>
        <v>0</v>
      </c>
    </row>
    <row r="51" spans="2:6" ht="25.5">
      <c r="B51" s="29">
        <f t="shared" si="0"/>
        <v>47</v>
      </c>
      <c r="C51" s="25" t="s">
        <v>33</v>
      </c>
      <c r="D51" s="22"/>
      <c r="E51" s="12" t="str">
        <f t="shared" si="1"/>
        <v>Incorrecto</v>
      </c>
      <c r="F51" s="6">
        <f>IF(UPPER(D51)="los intocables de eliot ness",1,0)</f>
        <v>0</v>
      </c>
    </row>
    <row r="52" spans="2:6" ht="12.75">
      <c r="B52" s="29">
        <f t="shared" si="0"/>
        <v>48</v>
      </c>
      <c r="C52" s="25" t="s">
        <v>34</v>
      </c>
      <c r="D52" s="22"/>
      <c r="E52" s="12" t="str">
        <f t="shared" si="1"/>
        <v>Incorrecto</v>
      </c>
      <c r="F52" s="6">
        <f>IF(UPPER(D52)="ciudadano kane",1,0)</f>
        <v>0</v>
      </c>
    </row>
    <row r="53" spans="2:6" ht="12.75">
      <c r="B53" s="29">
        <f t="shared" si="0"/>
        <v>49</v>
      </c>
      <c r="C53" s="25" t="s">
        <v>35</v>
      </c>
      <c r="D53" s="22"/>
      <c r="E53" s="12" t="str">
        <f t="shared" si="1"/>
        <v>Incorrecto</v>
      </c>
      <c r="F53" s="6">
        <f>IF(UPPER(D53)="memento",1,0)</f>
        <v>0</v>
      </c>
    </row>
    <row r="54" spans="2:6" ht="38.25">
      <c r="B54" s="29">
        <f t="shared" si="0"/>
        <v>50</v>
      </c>
      <c r="C54" s="25" t="s">
        <v>36</v>
      </c>
      <c r="D54" s="22"/>
      <c r="E54" s="12" t="str">
        <f t="shared" si="1"/>
        <v>Incorrecto</v>
      </c>
      <c r="F54" s="6">
        <f>IF(UPPER(D54)="que bello es vivir",1,0)</f>
        <v>0</v>
      </c>
    </row>
    <row r="55" spans="2:6" ht="12.75">
      <c r="B55" s="29">
        <f t="shared" si="0"/>
        <v>51</v>
      </c>
      <c r="C55" s="25" t="s">
        <v>37</v>
      </c>
      <c r="D55" s="22"/>
      <c r="E55" s="12" t="str">
        <f t="shared" si="1"/>
        <v>Incorrecto</v>
      </c>
      <c r="F55" s="6">
        <f>IF(UPPER(D55)="ciudad de dios",1,0)</f>
        <v>0</v>
      </c>
    </row>
    <row r="56" spans="2:6" ht="25.5">
      <c r="B56" s="29">
        <f t="shared" si="0"/>
        <v>52</v>
      </c>
      <c r="C56" s="25" t="s">
        <v>58</v>
      </c>
      <c r="D56" s="22"/>
      <c r="E56" s="12" t="str">
        <f t="shared" si="1"/>
        <v>Incorrecto</v>
      </c>
      <c r="F56" s="6">
        <f>IF(UPPER(D56)="buscando a nemo",1,0)</f>
        <v>0</v>
      </c>
    </row>
    <row r="57" spans="2:6" ht="25.5">
      <c r="B57" s="29">
        <f t="shared" si="0"/>
        <v>53</v>
      </c>
      <c r="C57" s="25" t="s">
        <v>38</v>
      </c>
      <c r="D57" s="22"/>
      <c r="E57" s="12" t="str">
        <f t="shared" si="1"/>
        <v>Incorrecto</v>
      </c>
      <c r="F57" s="6">
        <f>IF(UPPER(D57)="mystic river",1,0)</f>
        <v>0</v>
      </c>
    </row>
    <row r="58" spans="2:6" ht="38.25">
      <c r="B58" s="29">
        <f t="shared" si="0"/>
        <v>54</v>
      </c>
      <c r="C58" s="25" t="s">
        <v>39</v>
      </c>
      <c r="D58" s="22"/>
      <c r="E58" s="12" t="str">
        <f t="shared" si="1"/>
        <v>Incorrecto</v>
      </c>
      <c r="F58" s="6">
        <f>IF(UPPER(D58)="regreso al futuro",1,0)</f>
        <v>0</v>
      </c>
    </row>
    <row r="59" spans="2:6" ht="12.75">
      <c r="B59" s="29">
        <f t="shared" si="0"/>
        <v>55</v>
      </c>
      <c r="C59" s="25" t="s">
        <v>40</v>
      </c>
      <c r="D59" s="22"/>
      <c r="E59" s="12" t="str">
        <f t="shared" si="1"/>
        <v>Incorrecto</v>
      </c>
      <c r="F59" s="6">
        <f>IF(UPPER(D59)="cuenta conmigo",1,0)</f>
        <v>0</v>
      </c>
    </row>
    <row r="60" spans="2:6" ht="38.25">
      <c r="B60" s="29">
        <f t="shared" si="0"/>
        <v>56</v>
      </c>
      <c r="C60" s="25" t="s">
        <v>41</v>
      </c>
      <c r="D60" s="22"/>
      <c r="E60" s="12" t="str">
        <f t="shared" si="1"/>
        <v>Incorrecto</v>
      </c>
      <c r="F60" s="6">
        <f>IF(UPPER(D60)="big fish",1,0)</f>
        <v>0</v>
      </c>
    </row>
    <row r="61" spans="2:6" ht="51">
      <c r="B61" s="29">
        <f t="shared" si="0"/>
        <v>57</v>
      </c>
      <c r="C61" s="26" t="s">
        <v>59</v>
      </c>
      <c r="D61" s="22"/>
      <c r="E61" s="12" t="str">
        <f t="shared" si="1"/>
        <v>Incorrecto</v>
      </c>
      <c r="F61" s="6">
        <f>IF(UPPER(D61)="black rain",1,0)</f>
        <v>0</v>
      </c>
    </row>
    <row r="62" spans="2:6" ht="63.75">
      <c r="B62" s="29">
        <f t="shared" si="0"/>
        <v>58</v>
      </c>
      <c r="C62" s="26" t="s">
        <v>60</v>
      </c>
      <c r="D62" s="22"/>
      <c r="E62" s="12" t="str">
        <f t="shared" si="1"/>
        <v>Incorrecto</v>
      </c>
      <c r="F62" s="6">
        <f>IF(UPPER(D62)="conan, el barbaro",1,0)</f>
        <v>0</v>
      </c>
    </row>
    <row r="63" spans="2:6" ht="12.75">
      <c r="B63" s="29">
        <f t="shared" si="0"/>
        <v>59</v>
      </c>
      <c r="C63" s="26" t="s">
        <v>61</v>
      </c>
      <c r="D63" s="22"/>
      <c r="E63" s="12" t="str">
        <f t="shared" si="1"/>
        <v>Incorrecto</v>
      </c>
      <c r="F63" s="6">
        <f>IF(UPPER(D63)="demolition man",1,0)</f>
        <v>0</v>
      </c>
    </row>
    <row r="64" spans="2:6" ht="63.75">
      <c r="B64" s="29">
        <f t="shared" si="0"/>
        <v>60</v>
      </c>
      <c r="C64" s="26" t="s">
        <v>62</v>
      </c>
      <c r="D64" s="22"/>
      <c r="E64" s="12" t="str">
        <f t="shared" si="1"/>
        <v>Incorrecto</v>
      </c>
      <c r="F64" s="6">
        <f>IF(UPPER(D64)="los inmortales",1,0)</f>
        <v>0</v>
      </c>
    </row>
    <row r="65" spans="2:6" ht="12.75">
      <c r="B65" s="29">
        <f t="shared" si="0"/>
        <v>61</v>
      </c>
      <c r="C65" s="26" t="s">
        <v>63</v>
      </c>
      <c r="D65" s="22"/>
      <c r="E65" s="12" t="str">
        <f t="shared" si="1"/>
        <v>Incorrecto</v>
      </c>
      <c r="F65" s="6">
        <f>IF(UPPER(D65)="hot shots 2",1,0)</f>
        <v>0</v>
      </c>
    </row>
    <row r="66" spans="2:6" ht="38.25">
      <c r="B66" s="29">
        <f t="shared" si="0"/>
        <v>62</v>
      </c>
      <c r="C66" s="26" t="s">
        <v>64</v>
      </c>
      <c r="D66" s="22"/>
      <c r="E66" s="12" t="str">
        <f t="shared" si="1"/>
        <v>Incorrecto</v>
      </c>
      <c r="F66" s="6">
        <f>IF(UPPER(D66)="indiana jones y la ultima cruzada",1,0)</f>
        <v>0</v>
      </c>
    </row>
    <row r="67" spans="2:6" ht="102">
      <c r="B67" s="29">
        <f t="shared" si="0"/>
        <v>63</v>
      </c>
      <c r="C67" s="26" t="s">
        <v>65</v>
      </c>
      <c r="D67" s="22"/>
      <c r="E67" s="12" t="str">
        <f t="shared" si="1"/>
        <v>Incorrecto</v>
      </c>
      <c r="F67" s="6">
        <f>IF(UPPER(D67)="la roca",1,0)</f>
        <v>0</v>
      </c>
    </row>
    <row r="68" spans="2:6" ht="38.25">
      <c r="B68" s="29">
        <f t="shared" si="0"/>
        <v>64</v>
      </c>
      <c r="C68" s="26" t="s">
        <v>66</v>
      </c>
      <c r="D68" s="22"/>
      <c r="E68" s="12" t="str">
        <f t="shared" si="1"/>
        <v>Incorrecto</v>
      </c>
      <c r="F68" s="6">
        <f>IF(UPPER(D68)="seven",1,0)</f>
        <v>0</v>
      </c>
    </row>
    <row r="69" spans="2:6" ht="51">
      <c r="B69" s="29">
        <f t="shared" si="0"/>
        <v>65</v>
      </c>
      <c r="C69" s="26" t="s">
        <v>67</v>
      </c>
      <c r="D69" s="22"/>
      <c r="E69" s="13" t="str">
        <f t="shared" si="1"/>
        <v>Incorrecto</v>
      </c>
      <c r="F69" s="6">
        <f>IF(UPPER(D69)="space balls",1,0)</f>
        <v>0</v>
      </c>
    </row>
    <row r="70" spans="2:6" ht="12.75">
      <c r="B70" s="29">
        <f t="shared" si="0"/>
        <v>66</v>
      </c>
      <c r="C70" s="26" t="s">
        <v>68</v>
      </c>
      <c r="D70" s="22"/>
      <c r="E70" s="14" t="str">
        <f t="shared" si="1"/>
        <v>Incorrecto</v>
      </c>
      <c r="F70" s="6">
        <f>IF(UPPER(D70)="el dia de la bestia",1,0)</f>
        <v>0</v>
      </c>
    </row>
    <row r="71" spans="2:6" ht="12.75">
      <c r="B71" s="29">
        <f aca="true" t="shared" si="2" ref="B71:B104">B70+1</f>
        <v>67</v>
      </c>
      <c r="C71" s="26" t="s">
        <v>69</v>
      </c>
      <c r="D71" s="22"/>
      <c r="E71" s="13" t="str">
        <f t="shared" si="1"/>
        <v>Incorrecto</v>
      </c>
      <c r="F71" s="6">
        <f>IF(UPPER(D71)="el quinto elemento",1,0)</f>
        <v>0</v>
      </c>
    </row>
    <row r="72" spans="2:6" ht="12.75">
      <c r="B72" s="29">
        <f t="shared" si="2"/>
        <v>68</v>
      </c>
      <c r="C72" s="26" t="s">
        <v>70</v>
      </c>
      <c r="D72" s="22"/>
      <c r="E72" s="13" t="str">
        <f t="shared" si="1"/>
        <v>Incorrecto</v>
      </c>
      <c r="F72" s="6">
        <f>IF(UPPER(D72)="el cazador",1,0)</f>
        <v>0</v>
      </c>
    </row>
    <row r="73" spans="2:6" ht="76.5">
      <c r="B73" s="29">
        <f t="shared" si="2"/>
        <v>69</v>
      </c>
      <c r="C73" s="26" t="s">
        <v>71</v>
      </c>
      <c r="D73" s="22"/>
      <c r="E73" s="13" t="str">
        <f aca="true" t="shared" si="3" ref="E73:E104">IF(F73=0,"Incorrecto","Correcto")</f>
        <v>Incorrecto</v>
      </c>
      <c r="F73" s="6">
        <f>IF(UPPER(D73)="accion mutante",1,0)</f>
        <v>0</v>
      </c>
    </row>
    <row r="74" spans="2:6" ht="38.25">
      <c r="B74" s="29">
        <f t="shared" si="2"/>
        <v>70</v>
      </c>
      <c r="C74" s="26" t="s">
        <v>72</v>
      </c>
      <c r="D74" s="22"/>
      <c r="E74" s="13" t="str">
        <f t="shared" si="3"/>
        <v>Incorrecto</v>
      </c>
      <c r="F74" s="6">
        <f>IF(UPPER(D74)="la vida de brian",1,0)</f>
        <v>0</v>
      </c>
    </row>
    <row r="75" spans="2:6" ht="25.5">
      <c r="B75" s="29">
        <f t="shared" si="2"/>
        <v>71</v>
      </c>
      <c r="C75" s="26" t="s">
        <v>73</v>
      </c>
      <c r="D75" s="22"/>
      <c r="E75" s="13" t="str">
        <f t="shared" si="3"/>
        <v>Incorrecto</v>
      </c>
      <c r="F75" s="6">
        <f>IF(UPPER(D75)="top secret",1,0)</f>
        <v>0</v>
      </c>
    </row>
    <row r="76" spans="2:6" ht="38.25">
      <c r="B76" s="29">
        <f t="shared" si="2"/>
        <v>72</v>
      </c>
      <c r="C76" s="26" t="s">
        <v>104</v>
      </c>
      <c r="D76" s="22"/>
      <c r="E76" s="13" t="str">
        <f t="shared" si="3"/>
        <v>Incorrecto</v>
      </c>
      <c r="F76" s="6">
        <f>IF(UPPER(D76)="dias de futbol",1,0)</f>
        <v>0</v>
      </c>
    </row>
    <row r="77" spans="2:6" ht="25.5">
      <c r="B77" s="29">
        <f t="shared" si="2"/>
        <v>73</v>
      </c>
      <c r="C77" s="26" t="s">
        <v>74</v>
      </c>
      <c r="D77" s="22"/>
      <c r="E77" s="12" t="str">
        <f t="shared" si="3"/>
        <v>Incorrecto</v>
      </c>
      <c r="F77" s="6">
        <f>IF(UPPER(D77)="american beauty",1,0)</f>
        <v>0</v>
      </c>
    </row>
    <row r="78" spans="2:6" ht="51">
      <c r="B78" s="29">
        <f t="shared" si="2"/>
        <v>74</v>
      </c>
      <c r="C78" s="26" t="s">
        <v>77</v>
      </c>
      <c r="D78" s="22"/>
      <c r="E78" s="12" t="str">
        <f t="shared" si="3"/>
        <v>Incorrecto</v>
      </c>
      <c r="F78" s="6">
        <f>IF(UPPER(D78)="austin powers: la espia que me achucho",1,0)</f>
        <v>0</v>
      </c>
    </row>
    <row r="79" spans="2:6" ht="63.75">
      <c r="B79" s="29">
        <f t="shared" si="2"/>
        <v>75</v>
      </c>
      <c r="C79" s="26" t="s">
        <v>78</v>
      </c>
      <c r="D79" s="22"/>
      <c r="E79" s="12" t="str">
        <f t="shared" si="3"/>
        <v>Incorrecto</v>
      </c>
      <c r="F79" s="6">
        <f>IF(UPPER(D79)="battle royale",1,0)</f>
        <v>0</v>
      </c>
    </row>
    <row r="80" spans="2:6" ht="25.5">
      <c r="B80" s="29">
        <f t="shared" si="2"/>
        <v>76</v>
      </c>
      <c r="C80" s="26" t="s">
        <v>87</v>
      </c>
      <c r="D80" s="22"/>
      <c r="E80" s="12" t="str">
        <f t="shared" si="3"/>
        <v>Incorrecto</v>
      </c>
      <c r="F80" s="6">
        <f>IF(UPPER(D80)="blade",1,0)</f>
        <v>0</v>
      </c>
    </row>
    <row r="81" spans="2:6" ht="12.75">
      <c r="B81" s="29">
        <f t="shared" si="2"/>
        <v>77</v>
      </c>
      <c r="C81" s="26" t="s">
        <v>84</v>
      </c>
      <c r="D81" s="22"/>
      <c r="E81" s="12" t="str">
        <f t="shared" si="3"/>
        <v>Incorrecto</v>
      </c>
      <c r="F81" s="6">
        <f>IF(UPPER(D81)="mad max: mas alla de la cupula del trueno",1,0)</f>
        <v>0</v>
      </c>
    </row>
    <row r="82" spans="2:6" ht="12.75">
      <c r="B82" s="29">
        <f t="shared" si="2"/>
        <v>78</v>
      </c>
      <c r="C82" s="26" t="s">
        <v>75</v>
      </c>
      <c r="D82" s="22"/>
      <c r="E82" s="12" t="str">
        <f t="shared" si="3"/>
        <v>Incorrecto</v>
      </c>
      <c r="F82" s="6">
        <f>IF(UPPER(D82)="american history x",1,0)</f>
        <v>0</v>
      </c>
    </row>
    <row r="83" spans="2:6" ht="12.75">
      <c r="B83" s="29">
        <f t="shared" si="2"/>
        <v>79</v>
      </c>
      <c r="C83" s="26" t="s">
        <v>79</v>
      </c>
      <c r="D83" s="22"/>
      <c r="E83" s="12" t="str">
        <f t="shared" si="3"/>
        <v>Incorrecto</v>
      </c>
      <c r="F83" s="6">
        <f>IF(UPPER(D83)="vaya par de idiotas",1,0)</f>
        <v>0</v>
      </c>
    </row>
    <row r="84" spans="2:6" ht="38.25">
      <c r="B84" s="29">
        <f t="shared" si="2"/>
        <v>80</v>
      </c>
      <c r="C84" s="26" t="s">
        <v>80</v>
      </c>
      <c r="D84" s="22"/>
      <c r="E84" s="12" t="str">
        <f t="shared" si="3"/>
        <v>Incorrecto</v>
      </c>
      <c r="F84" s="6">
        <f>IF(UPPER(D84)="cabaret",1,0)</f>
        <v>0</v>
      </c>
    </row>
    <row r="85" spans="2:6" ht="12.75">
      <c r="B85" s="29">
        <f t="shared" si="2"/>
        <v>81</v>
      </c>
      <c r="C85" s="26" t="s">
        <v>81</v>
      </c>
      <c r="D85" s="22"/>
      <c r="E85" s="12" t="str">
        <f t="shared" si="3"/>
        <v>Incorrecto</v>
      </c>
      <c r="F85" s="6">
        <f>IF(UPPER(D85)="cortocircuito",1,0)</f>
        <v>0</v>
      </c>
    </row>
    <row r="86" spans="2:6" ht="12.75">
      <c r="B86" s="29">
        <f t="shared" si="2"/>
        <v>82</v>
      </c>
      <c r="C86" s="26" t="s">
        <v>82</v>
      </c>
      <c r="D86" s="22"/>
      <c r="E86" s="12" t="str">
        <f t="shared" si="3"/>
        <v>Incorrecto</v>
      </c>
      <c r="F86" s="6">
        <f>IF(UPPER(D86)="en el nombre del padre",1,0)</f>
        <v>0</v>
      </c>
    </row>
    <row r="87" spans="2:6" ht="38.25">
      <c r="B87" s="29">
        <f t="shared" si="2"/>
        <v>83</v>
      </c>
      <c r="C87" s="26" t="s">
        <v>83</v>
      </c>
      <c r="D87" s="22"/>
      <c r="E87" s="12" t="str">
        <f t="shared" si="3"/>
        <v>Incorrecto</v>
      </c>
      <c r="F87" s="6">
        <f>IF(UPPER(D87)="gangs of new york",1,0)</f>
        <v>0</v>
      </c>
    </row>
    <row r="88" spans="2:6" ht="12.75">
      <c r="B88" s="29">
        <f t="shared" si="2"/>
        <v>84</v>
      </c>
      <c r="C88" s="26" t="s">
        <v>85</v>
      </c>
      <c r="D88" s="22"/>
      <c r="E88" s="12" t="str">
        <f t="shared" si="3"/>
        <v>Incorrecto</v>
      </c>
      <c r="F88" s="6">
        <f>IF(UPPER(D88)="las normas de la casa de la sidra",1,0)</f>
        <v>0</v>
      </c>
    </row>
    <row r="89" spans="2:6" ht="89.25">
      <c r="B89" s="29">
        <f t="shared" si="2"/>
        <v>85</v>
      </c>
      <c r="C89" s="26" t="s">
        <v>86</v>
      </c>
      <c r="D89" s="22"/>
      <c r="E89" s="12" t="str">
        <f t="shared" si="3"/>
        <v>Incorrecto</v>
      </c>
      <c r="F89" s="6">
        <f>IF(UPPER(D89)="oficial y caballero",1,0)</f>
        <v>0</v>
      </c>
    </row>
    <row r="90" spans="2:6" ht="51">
      <c r="B90" s="29">
        <f t="shared" si="2"/>
        <v>86</v>
      </c>
      <c r="C90" s="26" t="s">
        <v>88</v>
      </c>
      <c r="D90" s="22"/>
      <c r="E90" s="12" t="str">
        <f t="shared" si="3"/>
        <v>Incorrecto</v>
      </c>
      <c r="F90" s="6">
        <f>IF(UPPER(D90)="el otro lado de la cama",1,0)</f>
        <v>0</v>
      </c>
    </row>
    <row r="91" spans="2:6" ht="12.75">
      <c r="B91" s="29">
        <f t="shared" si="2"/>
        <v>87</v>
      </c>
      <c r="C91" s="26" t="s">
        <v>89</v>
      </c>
      <c r="D91" s="22"/>
      <c r="E91" s="12" t="str">
        <f t="shared" si="3"/>
        <v>Incorrecto</v>
      </c>
      <c r="F91" s="6">
        <f>IF(UPPER(D91)="el protegido",1,0)</f>
        <v>0</v>
      </c>
    </row>
    <row r="92" spans="2:6" ht="12.75">
      <c r="B92" s="29">
        <f t="shared" si="2"/>
        <v>88</v>
      </c>
      <c r="C92" s="26" t="s">
        <v>90</v>
      </c>
      <c r="D92" s="22"/>
      <c r="E92" s="12" t="str">
        <f t="shared" si="3"/>
        <v>Incorrecto</v>
      </c>
      <c r="F92" s="6">
        <f>IF(UPPER(D92)="raices profundas",1,0)</f>
        <v>0</v>
      </c>
    </row>
    <row r="93" spans="2:6" ht="51">
      <c r="B93" s="29">
        <f t="shared" si="2"/>
        <v>89</v>
      </c>
      <c r="C93" s="26" t="s">
        <v>91</v>
      </c>
      <c r="D93" s="22"/>
      <c r="E93" s="12" t="str">
        <f t="shared" si="3"/>
        <v>Incorrecto</v>
      </c>
      <c r="F93" s="6">
        <f>IF(UPPER(D93)="reservoir dogs",1,0)</f>
        <v>0</v>
      </c>
    </row>
    <row r="94" spans="2:6" ht="12.75">
      <c r="B94" s="29">
        <f t="shared" si="2"/>
        <v>90</v>
      </c>
      <c r="C94" s="26" t="s">
        <v>92</v>
      </c>
      <c r="D94" s="22"/>
      <c r="E94" s="12" t="str">
        <f t="shared" si="3"/>
        <v>Incorrecto</v>
      </c>
      <c r="F94" s="6">
        <f>IF(UPPER(D94)="el rey leon",1,0)</f>
        <v>0</v>
      </c>
    </row>
    <row r="95" spans="2:6" ht="38.25">
      <c r="B95" s="29">
        <f t="shared" si="2"/>
        <v>91</v>
      </c>
      <c r="C95" s="26" t="s">
        <v>93</v>
      </c>
      <c r="D95" s="22"/>
      <c r="E95" s="12" t="str">
        <f t="shared" si="3"/>
        <v>Incorrecto</v>
      </c>
      <c r="F95" s="6">
        <f>IF(UPPER(D95)="southpark",1,0)</f>
        <v>0</v>
      </c>
    </row>
    <row r="96" spans="2:6" ht="12.75">
      <c r="B96" s="29">
        <f t="shared" si="2"/>
        <v>92</v>
      </c>
      <c r="C96" s="26" t="s">
        <v>94</v>
      </c>
      <c r="D96" s="22"/>
      <c r="E96" s="12" t="str">
        <f t="shared" si="3"/>
        <v>Incorrecto</v>
      </c>
      <c r="F96" s="6">
        <f>IF(UPPER(D96)="tesis",1,0)</f>
        <v>0</v>
      </c>
    </row>
    <row r="97" spans="2:6" ht="12.75">
      <c r="B97" s="29">
        <f t="shared" si="2"/>
        <v>93</v>
      </c>
      <c r="C97" s="26" t="s">
        <v>95</v>
      </c>
      <c r="D97" s="22"/>
      <c r="E97" s="12" t="str">
        <f t="shared" si="3"/>
        <v>Incorrecto</v>
      </c>
      <c r="F97" s="6">
        <f>IF(UPPER(D97)="john q",1,0)</f>
        <v>0</v>
      </c>
    </row>
    <row r="98" spans="2:6" ht="38.25">
      <c r="B98" s="29">
        <f t="shared" si="2"/>
        <v>94</v>
      </c>
      <c r="C98" s="26" t="s">
        <v>96</v>
      </c>
      <c r="D98" s="22"/>
      <c r="E98" s="12" t="str">
        <f t="shared" si="3"/>
        <v>Incorrecto</v>
      </c>
      <c r="F98" s="6">
        <f>IF(UPPER(D98)="amanece que no es poco",1,0)</f>
        <v>0</v>
      </c>
    </row>
    <row r="99" spans="2:6" ht="12.75">
      <c r="B99" s="29">
        <f t="shared" si="2"/>
        <v>95</v>
      </c>
      <c r="C99" s="26" t="s">
        <v>97</v>
      </c>
      <c r="D99" s="22"/>
      <c r="E99" s="12" t="str">
        <f t="shared" si="3"/>
        <v>Incorrecto</v>
      </c>
      <c r="F99" s="6">
        <f>IF(UPPER(D99)="cadena perpetua",1,0)</f>
        <v>0</v>
      </c>
    </row>
    <row r="100" spans="2:6" ht="12.75">
      <c r="B100" s="29">
        <f t="shared" si="2"/>
        <v>96</v>
      </c>
      <c r="C100" s="26" t="s">
        <v>98</v>
      </c>
      <c r="D100" s="22"/>
      <c r="E100" s="12" t="str">
        <f t="shared" si="3"/>
        <v>Incorrecto</v>
      </c>
      <c r="F100" s="6">
        <f>IF(UPPER(D100)="el ladron de orquideas",1,0)</f>
        <v>0</v>
      </c>
    </row>
    <row r="101" spans="2:6" ht="76.5">
      <c r="B101" s="29">
        <f t="shared" si="2"/>
        <v>97</v>
      </c>
      <c r="C101" s="26" t="s">
        <v>99</v>
      </c>
      <c r="D101" s="22"/>
      <c r="E101" s="12" t="str">
        <f t="shared" si="3"/>
        <v>Incorrecto</v>
      </c>
      <c r="F101" s="6">
        <f>IF(UPPER(D101)="mucho ruido y pocas nueces",1,0)</f>
        <v>0</v>
      </c>
    </row>
    <row r="102" spans="2:6" ht="25.5">
      <c r="B102" s="29">
        <f t="shared" si="2"/>
        <v>98</v>
      </c>
      <c r="C102" s="26" t="s">
        <v>100</v>
      </c>
      <c r="D102" s="22"/>
      <c r="E102" s="12" t="str">
        <f t="shared" si="3"/>
        <v>Incorrecto</v>
      </c>
      <c r="F102" s="6">
        <f>IF(UPPER(D102)="frequency",1,0)</f>
        <v>0</v>
      </c>
    </row>
    <row r="103" spans="2:6" ht="25.5">
      <c r="B103" s="29">
        <f t="shared" si="2"/>
        <v>99</v>
      </c>
      <c r="C103" s="26" t="s">
        <v>102</v>
      </c>
      <c r="D103" s="22"/>
      <c r="E103" s="12" t="str">
        <f t="shared" si="3"/>
        <v>Incorrecto</v>
      </c>
      <c r="F103" s="6">
        <f>IF(UPPER(D103)="agarralo como puedas",1,0)</f>
        <v>0</v>
      </c>
    </row>
    <row r="104" spans="2:6" ht="77.25" thickBot="1">
      <c r="B104" s="30">
        <f t="shared" si="2"/>
        <v>100</v>
      </c>
      <c r="C104" s="27" t="s">
        <v>101</v>
      </c>
      <c r="D104" s="28"/>
      <c r="E104" s="15" t="str">
        <f t="shared" si="3"/>
        <v>Incorrecto</v>
      </c>
      <c r="F104" s="6">
        <f>IF(UPPER(D104)="amor a quemarropa",1,0)</f>
        <v>0</v>
      </c>
    </row>
  </sheetData>
  <sheetProtection password="DE1F" sheet="1" objects="1" scenarios="1" selectLockedCells="1"/>
  <conditionalFormatting sqref="E5:E104">
    <cfRule type="cellIs" priority="1" dxfId="0" operator="equal" stopIfTrue="1">
      <formula>"Incorrecto"</formula>
    </cfRule>
    <cfRule type="cellIs" priority="2" dxfId="1" operator="equal" stopIfTrue="1">
      <formula>"Correcto"</formula>
    </cfRule>
  </conditionalFormatting>
  <printOptions/>
  <pageMargins left="0.75" right="0.75" top="1" bottom="1"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Hoja2"/>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Frases de Películas</dc:title>
  <dc:subject/>
  <dc:creator>John Lobo</dc:creator>
  <cp:keywords/>
  <dc:description/>
  <cp:lastModifiedBy>pacopena</cp:lastModifiedBy>
  <cp:lastPrinted>2004-05-04T23:13:15Z</cp:lastPrinted>
  <dcterms:created xsi:type="dcterms:W3CDTF">2004-05-04T22:33:31Z</dcterms:created>
  <dcterms:modified xsi:type="dcterms:W3CDTF">2005-10-21T10:40:03Z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1532773765</vt:i4>
  </property>
  <property fmtid="{D5CDD505-2E9C-101B-9397-08002B2CF9AE}" pid="3" name="_EmailSubject">
    <vt:lpwstr>Frases de cine</vt:lpwstr>
  </property>
  <property fmtid="{D5CDD505-2E9C-101B-9397-08002B2CF9AE}" pid="4" name="_AuthorEmail">
    <vt:lpwstr>pyagues@universia.net</vt:lpwstr>
  </property>
  <property fmtid="{D5CDD505-2E9C-101B-9397-08002B2CF9AE}" pid="5" name="_AuthorEmailDisplayName">
    <vt:lpwstr>Pedro Yagüe S-R</vt:lpwstr>
  </property>
  <property fmtid="{D5CDD505-2E9C-101B-9397-08002B2CF9AE}" pid="6" name="_ReviewingToolsShownOnce">
    <vt:lpwstr/>
  </property>
</Properties>
</file>